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43F8E7E412611B18E2E78C9E4DDC5ED66A7EEC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2" l="1"/>
  <c r="E33" i="2"/>
  <c r="C33" i="2"/>
  <c r="C34" i="2" s="1"/>
  <c r="E32" i="2"/>
  <c r="C32" i="2"/>
  <c r="D32" i="2" s="1"/>
  <c r="F32" i="2" s="1"/>
  <c r="G32" i="2" s="1"/>
  <c r="E31" i="2"/>
  <c r="C31" i="2"/>
  <c r="D31" i="2" s="1"/>
  <c r="C23" i="2"/>
  <c r="C25" i="2" s="1"/>
  <c r="C22" i="2"/>
  <c r="C24" i="2" s="1"/>
  <c r="C26" i="2" s="1"/>
  <c r="C27" i="2" s="1"/>
  <c r="F31" i="2" l="1"/>
  <c r="D33" i="2"/>
  <c r="F33" i="2" s="1"/>
  <c r="G33" i="2" s="1"/>
  <c r="G31" i="2" l="1"/>
  <c r="G34" i="2" s="1"/>
  <c r="F34" i="2"/>
  <c r="D34" i="2"/>
  <c r="C36" i="2" l="1"/>
  <c r="C37" i="2" s="1"/>
  <c r="C35" i="2"/>
</calcChain>
</file>

<file path=xl/sharedStrings.xml><?xml version="1.0" encoding="utf-8"?>
<sst xmlns="http://schemas.openxmlformats.org/spreadsheetml/2006/main" count="129" uniqueCount="102">
  <si>
    <t>VaR &amp; STRESS TEST — PORTOFOLIO HNW</t>
  </si>
  <si>
    <t>Pertemuan 9 · VaR parametrik V x z x sigma, scaling akar-T, dan stress test skenario krisis 2008</t>
  </si>
  <si>
    <t>RINGKASAN KONSEP</t>
  </si>
  <si>
    <t>VaR parametrik = V x z_alfa x sigma; z95 = 1,645 dan z99 = 2,33 (satu arah); scaling multi-periode: VaR_T = VaR_1 x akar(T).</t>
  </si>
  <si>
    <t>Historical VaR menangkap fat tail yang distribusi normal lewatkan — gunakan yang lebih konservatif saat komunikasi ke klien.</t>
  </si>
  <si>
    <t>Stress test skenario: nilai pasca-stress V' = Sigma wi V0 (1 + si); drawdown = V' - V0.</t>
  </si>
  <si>
    <t>Diversifikasi terbukti di skenario ekstrem: 50/30/20 turun -26,5% vs 100% saham -50% (krisis 2008).</t>
  </si>
  <si>
    <t>CARA PAKAI WORKBOOK</t>
  </si>
  <si>
    <t>1. Ubah sel KUNING: nilai portofolio, sigma harian, level kepercayaan, horizon, bobot &amp; shock stress.</t>
  </si>
  <si>
    <t>2. Blok A = HDN-1 slide: VaR 95%/99% harian, bulanan, dan pembanding historical VaR.</t>
  </si>
  <si>
    <t>3. Blok B = HDN-2 slide: stress test 2008 atas portofolio Rp 50 M (50% saham, 30% SBN, 20% properti).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</si>
  <si>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</si>
  <si>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</si>
  <si>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</si>
  <si>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</si>
  <si>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</si>
  <si>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</si>
  <si>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</si>
  <si>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</si>
  <si>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V Rp 20 M, sigma 0,75%/hari -&gt; VaR95 1 hari = Rp 247 jt; x akar(21) = Rp 1,13 M/bulan; historical VaR Rp 1,8 M (lebih besar).</t>
  </si>
  <si>
    <t>HDN-2: saham -50%, SBN +5% (flight to safety), properti -15% -&gt; V' Rp 36,75 M; drawdown -Rp 13,25 M (-26,5%).</t>
  </si>
  <si>
    <t>VaR PARAMETRIK &amp; STRESS TEST 2008 — LANGKAH DEMI LANGKAH</t>
  </si>
  <si>
    <t>Blok A dalam Rp juta · Blok B dalam Rp miliar · mirror HDN-1 &amp; HDN-2 Pertemuan 9</t>
  </si>
  <si>
    <t>Langkah / Variabel</t>
  </si>
  <si>
    <t>Nilai</t>
  </si>
  <si>
    <t>Satuan</t>
  </si>
  <si>
    <t>Rumus</t>
  </si>
  <si>
    <t>Catatan</t>
  </si>
  <si>
    <t>INPUT — UBAH SEL KUNING SAJA</t>
  </si>
  <si>
    <t>Nilai portofolio (V)</t>
  </si>
  <si>
    <t>Rp juta</t>
  </si>
  <si>
    <t>INPUT</t>
  </si>
  <si>
    <t>Rp 20 miliar, alokasi 60/40</t>
  </si>
  <si>
    <t>sigma harian portofolio</t>
  </si>
  <si>
    <t>%/hari</t>
  </si>
  <si>
    <t>0,75% — std dev return harian 1 thn</t>
  </si>
  <si>
    <t>Level kepercayaan</t>
  </si>
  <si>
    <t>%</t>
  </si>
  <si>
    <t>One-tailed</t>
  </si>
  <si>
    <t>Horizon (hari perdagangan)</t>
  </si>
  <si>
    <t>hari</t>
  </si>
  <si>
    <t>1 bulan</t>
  </si>
  <si>
    <t>Historical VaR bulanan (worst 5%)</t>
  </si>
  <si>
    <t>Slide: Rp 1,8 M — fat tail</t>
  </si>
  <si>
    <t>Nilai portofolio stress test (V0)</t>
  </si>
  <si>
    <t>Rp miliar</t>
  </si>
  <si>
    <t>HDN-2 slide</t>
  </si>
  <si>
    <t>Bobot saham</t>
  </si>
  <si>
    <t>50%</t>
  </si>
  <si>
    <t>Bobot SBN</t>
  </si>
  <si>
    <t>30%</t>
  </si>
  <si>
    <t>Bobot properti</t>
  </si>
  <si>
    <t>20%</t>
  </si>
  <si>
    <t>Shock saham (krisis 2008)</t>
  </si>
  <si>
    <t>-50%</t>
  </si>
  <si>
    <t>Shock SBN</t>
  </si>
  <si>
    <t>+5% flight to safety</t>
  </si>
  <si>
    <t>Shock properti</t>
  </si>
  <si>
    <t>-15%</t>
  </si>
  <si>
    <t>BLOK A · HDN-1: VaR PARAMETRIK &amp; SCALING — LANGKAH 1-6</t>
  </si>
  <si>
    <t>1. z-score 95% (NORM.S.INV)</t>
  </si>
  <si>
    <t>—</t>
  </si>
  <si>
    <t>'= NORM.S.INV(C10)</t>
  </si>
  <si>
    <t>1,645 — dihitung hidup dari level kepercayaan.</t>
  </si>
  <si>
    <t>2. z-score 99% (pembanding)</t>
  </si>
  <si>
    <t>'= NORM.S.INV(0.99)</t>
  </si>
  <si>
    <t>2,326.</t>
  </si>
  <si>
    <t>3. VaR harian 95% = V x z x sigma</t>
  </si>
  <si>
    <t>'= C8*C22*C9</t>
  </si>
  <si>
    <t>20.000 x 1,645 x 0,75% = Rp 246,7 jt (slide: Rp 247 jt).</t>
  </si>
  <si>
    <t>4. VaR harian 99% (pembanding)</t>
  </si>
  <si>
    <t>'= C8*C23*C9</t>
  </si>
  <si>
    <t>Rp 349 jt.</t>
  </si>
  <si>
    <t>5. VaR bulanan = VaR_1 x akar(21)</t>
  </si>
  <si>
    <t>'= C24*SQRT(C11)</t>
  </si>
  <si>
    <t>246,7 x 4,58 = Rp 1.130 jt = Rp 1,13 M (slide).</t>
  </si>
  <si>
    <t>6. VaR konservatif utk klien (max parametrik vs historis)</t>
  </si>
  <si>
    <t>'= MAX(C26,C12)</t>
  </si>
  <si>
    <t>Historical Rp 1,8 M &gt; parametrik Rp 1,13 M — fat tail nyata; komunikasikan keduanya.</t>
  </si>
  <si>
    <t>BLOK B · HDN-2: STRESS TEST SKENARIO 2008 — LANGKAH 1-7</t>
  </si>
  <si>
    <t>Aset</t>
  </si>
  <si>
    <t>Bobot</t>
  </si>
  <si>
    <t>Nilai awal (Rp M)</t>
  </si>
  <si>
    <t>Shock</t>
  </si>
  <si>
    <t>Nilai pasca-stress</t>
  </si>
  <si>
    <t>Delta</t>
  </si>
  <si>
    <t>Saham</t>
  </si>
  <si>
    <t>SBN</t>
  </si>
  <si>
    <t>Properti</t>
  </si>
  <si>
    <t>TOTAL</t>
  </si>
  <si>
    <t>1. Nilai pasca-stress V'</t>
  </si>
  <si>
    <t>'= F34</t>
  </si>
  <si>
    <t>12,5 + 15,75 + 8,5 = Rp 36,75 M.</t>
  </si>
  <si>
    <t>2. Drawdown total = V' - V0</t>
  </si>
  <si>
    <t>'= F34-C13</t>
  </si>
  <si>
    <t>36,75 - 50 = -Rp 13,25 M.</t>
  </si>
  <si>
    <t>3. Drawdown %</t>
  </si>
  <si>
    <t>'= C36/C13</t>
  </si>
  <si>
    <t>-26,5% — vs 100% saham -50%: diversifikasi 50/30/20 jauh lebih resilient.</t>
  </si>
  <si>
    <t>4. Pembanding: 100% saham</t>
  </si>
  <si>
    <t>'= V0 x (-50%)</t>
  </si>
  <si>
    <t>Drawdown -Rp 25 M — tanpa diversifikasi kerugian hampir 2x lipat.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</si>
</sst>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p &quot;#,##0&quot; jt&quot;"/>
    <numFmt numFmtId="165" formatCode="0.0000"/>
    <numFmt numFmtId="166" formatCode="&quot;Rp &quot;#,##0.00&quot; M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9" fontId="5" fillId="4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9" fontId="4" fillId="6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10" fontId="4" fillId="6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9" fontId="6" fillId="5" borderId="1" xfId="0" applyNumberFormat="1" applyFont="1" applyFill="1" applyBorder="1" applyAlignment="1">
      <alignment horizontal="right" vertical="center"/>
    </xf>
    <xf numFmtId="4" fontId="6" fillId="5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35" t="s">
        <v>0</v>
      </c>
      <c r="C2" s="34"/>
    </row>
    <row r="3" spans="2:3" ht="20.100000000000001" customHeight="1" x14ac:dyDescent="0.25">
      <c r="B3" s="36" t="s">
        <v>1</v>
      </c>
      <c r="C3" s="34"/>
    </row>
    <row r="5" spans="2:3" x14ac:dyDescent="0.25">
      <c r="B5" s="33" t="s">
        <v>2</v>
      </c>
      <c r="C5" s="34"/>
    </row>
    <row r="6" spans="2:3" x14ac:dyDescent="0.25">
      <c r="B6" s="31" t="s">
        <v>3</v>
      </c>
      <c r="C6" s="32"/>
    </row>
    <row r="7" spans="2:3" x14ac:dyDescent="0.25">
      <c r="B7" s="31" t="s">
        <v>4</v>
      </c>
      <c r="C7" s="32"/>
    </row>
    <row r="8" spans="2:3" x14ac:dyDescent="0.25">
      <c r="B8" s="31" t="s">
        <v>5</v>
      </c>
      <c r="C8" s="32"/>
    </row>
    <row r="9" spans="2:3" x14ac:dyDescent="0.25">
      <c r="B9" s="31" t="s">
        <v>6</v>
      </c>
      <c r="C9" s="32"/>
    </row>
    <row r="11" spans="2:3" x14ac:dyDescent="0.25">
      <c r="B11" s="33" t="s">
        <v>7</v>
      </c>
      <c r="C11" s="34"/>
    </row>
    <row r="12" spans="2:3" x14ac:dyDescent="0.25">
      <c r="B12" s="31" t="s">
        <v>8</v>
      </c>
      <c r="C12" s="32"/>
    </row>
    <row r="13" spans="2:3" x14ac:dyDescent="0.25">
      <c r="B13" s="31" t="s">
        <v>9</v>
      </c>
      <c r="C13" s="32"/>
    </row>
    <row r="14" spans="2:3" x14ac:dyDescent="0.25">
      <c r="B14" s="31" t="s">
        <v>10</v>
      </c>
      <c r="C14" s="32"/>
    </row>
    <row r="16" spans="2:3" x14ac:dyDescent="0.25">
      <c r="B16" s="33" t="s">
        <v>11</v>
      </c>
      <c r="C16" s="34"/>
    </row>
    <row r="17" spans="2:3" x14ac:dyDescent="0.25">
      <c r="B17" s="3" t="s">
        <v>12</v>
      </c>
      <c r="C17" s="2" t="s">
        <v>13</v>
      </c>
    </row>
    <row r="18" spans="2:3" x14ac:dyDescent="0.25">
      <c r="B18" s="4" t="s">
        <v>14</v>
      </c>
      <c r="C18" s="2" t="s">
        <v>15</v>
      </c>
    </row>
    <row r="19" spans="2:3" x14ac:dyDescent="0.25">
      <c r="B19" s="5" t="s">
        <v>16</v>
      </c>
      <c r="C19" s="2" t="s">
        <v>17</v>
      </c>
    </row>
    <row r="21" spans="2:3" x14ac:dyDescent="0.25">
      <c r="B21" s="33" t="s">
        <v>18</v>
      </c>
      <c r="C21" s="34"/>
    </row>
    <row r="22" spans="2:3" x14ac:dyDescent="0.25">
      <c r="B22" s="31" t="s">
        <v>19</v>
      </c>
      <c r="C22" s="32"/>
    </row>
    <row r="23" spans="2:3" x14ac:dyDescent="0.25">
      <c r="B23" s="31" t="s">
        <v>20</v>
      </c>
      <c r="C23" s="32"/>
    </row>
  </sheetData>
  <mergeCells count="15">
    <mergeCell ref="B23:C23"/>
    <mergeCell ref="B22:C22"/>
    <mergeCell ref="B14:C14"/>
    <mergeCell ref="B9:C9"/>
    <mergeCell ref="B8:C8"/>
    <mergeCell ref="B12:C12"/>
    <mergeCell ref="B13:C13"/>
    <mergeCell ref="B6:C6"/>
    <mergeCell ref="B21:C21"/>
    <mergeCell ref="B2:C2"/>
    <mergeCell ref="B16:C16"/>
    <mergeCell ref="B7:C7"/>
    <mergeCell ref="B11:C11"/>
    <mergeCell ref="B3:C3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35" t="s">
        <v>21</v>
      </c>
      <c r="C2" s="34"/>
      <c r="D2" s="34"/>
      <c r="E2" s="34"/>
      <c r="F2" s="34"/>
    </row>
    <row r="3" spans="2:6" x14ac:dyDescent="0.25">
      <c r="B3" s="36" t="s">
        <v>22</v>
      </c>
      <c r="C3" s="34"/>
      <c r="D3" s="34"/>
      <c r="E3" s="34"/>
      <c r="F3" s="34"/>
    </row>
    <row r="5" spans="2:6" ht="21.95" customHeight="1" x14ac:dyDescent="0.25"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</row>
    <row r="7" spans="2:6" ht="20.100000000000001" customHeight="1" x14ac:dyDescent="0.25">
      <c r="B7" s="33" t="s">
        <v>28</v>
      </c>
      <c r="C7" s="34"/>
      <c r="D7" s="34"/>
      <c r="E7" s="34"/>
      <c r="F7" s="34"/>
    </row>
    <row r="8" spans="2:6" x14ac:dyDescent="0.25">
      <c r="B8" s="2" t="s">
        <v>29</v>
      </c>
      <c r="C8" s="6">
        <v>20000</v>
      </c>
      <c r="D8" s="7" t="s">
        <v>30</v>
      </c>
      <c r="E8" s="8" t="s">
        <v>31</v>
      </c>
      <c r="F8" s="9" t="s">
        <v>32</v>
      </c>
    </row>
    <row r="9" spans="2:6" x14ac:dyDescent="0.25">
      <c r="B9" s="2" t="s">
        <v>33</v>
      </c>
      <c r="C9" s="10">
        <v>7.4999999999999997E-3</v>
      </c>
      <c r="D9" s="7" t="s">
        <v>34</v>
      </c>
      <c r="E9" s="8" t="s">
        <v>31</v>
      </c>
      <c r="F9" s="9" t="s">
        <v>35</v>
      </c>
    </row>
    <row r="10" spans="2:6" x14ac:dyDescent="0.25">
      <c r="B10" s="2" t="s">
        <v>36</v>
      </c>
      <c r="C10" s="10">
        <v>0.95</v>
      </c>
      <c r="D10" s="7" t="s">
        <v>37</v>
      </c>
      <c r="E10" s="8" t="s">
        <v>31</v>
      </c>
      <c r="F10" s="9" t="s">
        <v>38</v>
      </c>
    </row>
    <row r="11" spans="2:6" x14ac:dyDescent="0.25">
      <c r="B11" s="2" t="s">
        <v>39</v>
      </c>
      <c r="C11" s="11">
        <v>21</v>
      </c>
      <c r="D11" s="7" t="s">
        <v>40</v>
      </c>
      <c r="E11" s="8" t="s">
        <v>31</v>
      </c>
      <c r="F11" s="9" t="s">
        <v>41</v>
      </c>
    </row>
    <row r="12" spans="2:6" x14ac:dyDescent="0.25">
      <c r="B12" s="2" t="s">
        <v>42</v>
      </c>
      <c r="C12" s="6">
        <v>1800</v>
      </c>
      <c r="D12" s="7" t="s">
        <v>30</v>
      </c>
      <c r="E12" s="8" t="s">
        <v>31</v>
      </c>
      <c r="F12" s="9" t="s">
        <v>43</v>
      </c>
    </row>
    <row r="13" spans="2:6" x14ac:dyDescent="0.25">
      <c r="B13" s="2" t="s">
        <v>44</v>
      </c>
      <c r="C13" s="12">
        <v>50</v>
      </c>
      <c r="D13" s="7" t="s">
        <v>45</v>
      </c>
      <c r="E13" s="8" t="s">
        <v>31</v>
      </c>
      <c r="F13" s="9" t="s">
        <v>46</v>
      </c>
    </row>
    <row r="14" spans="2:6" x14ac:dyDescent="0.25">
      <c r="B14" s="2" t="s">
        <v>47</v>
      </c>
      <c r="C14" s="13">
        <v>0.5</v>
      </c>
      <c r="D14" s="7" t="s">
        <v>37</v>
      </c>
      <c r="E14" s="8" t="s">
        <v>31</v>
      </c>
      <c r="F14" s="9" t="s">
        <v>48</v>
      </c>
    </row>
    <row r="15" spans="2:6" x14ac:dyDescent="0.25">
      <c r="B15" s="2" t="s">
        <v>49</v>
      </c>
      <c r="C15" s="13">
        <v>0.3</v>
      </c>
      <c r="D15" s="7" t="s">
        <v>37</v>
      </c>
      <c r="E15" s="8" t="s">
        <v>31</v>
      </c>
      <c r="F15" s="9" t="s">
        <v>50</v>
      </c>
    </row>
    <row r="16" spans="2:6" x14ac:dyDescent="0.25">
      <c r="B16" s="2" t="s">
        <v>51</v>
      </c>
      <c r="C16" s="13">
        <v>0.2</v>
      </c>
      <c r="D16" s="7" t="s">
        <v>37</v>
      </c>
      <c r="E16" s="8" t="s">
        <v>31</v>
      </c>
      <c r="F16" s="9" t="s">
        <v>52</v>
      </c>
    </row>
    <row r="17" spans="2:7" x14ac:dyDescent="0.25">
      <c r="B17" s="2" t="s">
        <v>53</v>
      </c>
      <c r="C17" s="10">
        <v>-0.5</v>
      </c>
      <c r="D17" s="7" t="s">
        <v>37</v>
      </c>
      <c r="E17" s="8" t="s">
        <v>31</v>
      </c>
      <c r="F17" s="9" t="s">
        <v>54</v>
      </c>
    </row>
    <row r="18" spans="2:7" x14ac:dyDescent="0.25">
      <c r="B18" s="2" t="s">
        <v>55</v>
      </c>
      <c r="C18" s="10">
        <v>0.05</v>
      </c>
      <c r="D18" s="7" t="s">
        <v>37</v>
      </c>
      <c r="E18" s="8" t="s">
        <v>31</v>
      </c>
      <c r="F18" s="9" t="s">
        <v>56</v>
      </c>
    </row>
    <row r="19" spans="2:7" x14ac:dyDescent="0.25">
      <c r="B19" s="2" t="s">
        <v>57</v>
      </c>
      <c r="C19" s="10">
        <v>-0.15</v>
      </c>
      <c r="D19" s="7" t="s">
        <v>37</v>
      </c>
      <c r="E19" s="8" t="s">
        <v>31</v>
      </c>
      <c r="F19" s="9" t="s">
        <v>58</v>
      </c>
    </row>
    <row r="21" spans="2:7" ht="20.100000000000001" customHeight="1" x14ac:dyDescent="0.25">
      <c r="B21" s="33" t="s">
        <v>59</v>
      </c>
      <c r="C21" s="34"/>
      <c r="D21" s="34"/>
      <c r="E21" s="34"/>
      <c r="F21" s="34"/>
    </row>
    <row r="22" spans="2:7" x14ac:dyDescent="0.25">
      <c r="B22" s="2" t="s">
        <v>60</v>
      </c>
      <c r="C22" s="14">
        <f>_xlfn.NORM.S.INV(C10)</f>
        <v>1.6448536269514715</v>
      </c>
      <c r="D22" s="7" t="s">
        <v>61</v>
      </c>
      <c r="E22" s="15" t="s">
        <v>62</v>
      </c>
      <c r="F22" s="9" t="s">
        <v>63</v>
      </c>
    </row>
    <row r="23" spans="2:7" x14ac:dyDescent="0.25">
      <c r="B23" s="2" t="s">
        <v>64</v>
      </c>
      <c r="C23" s="14">
        <f>_xlfn.NORM.S.INV(0.99)</f>
        <v>2.3263478740408408</v>
      </c>
      <c r="D23" s="7" t="s">
        <v>61</v>
      </c>
      <c r="E23" s="15" t="s">
        <v>65</v>
      </c>
      <c r="F23" s="9" t="s">
        <v>66</v>
      </c>
    </row>
    <row r="24" spans="2:7" x14ac:dyDescent="0.25">
      <c r="B24" s="2" t="s">
        <v>67</v>
      </c>
      <c r="C24" s="16">
        <f>C8*C22*C9</f>
        <v>246.72804404272074</v>
      </c>
      <c r="D24" s="7" t="s">
        <v>30</v>
      </c>
      <c r="E24" s="15" t="s">
        <v>68</v>
      </c>
      <c r="F24" s="9" t="s">
        <v>69</v>
      </c>
    </row>
    <row r="25" spans="2:7" x14ac:dyDescent="0.25">
      <c r="B25" s="2" t="s">
        <v>70</v>
      </c>
      <c r="C25" s="16">
        <f>C8*C23*C9</f>
        <v>348.95218110612615</v>
      </c>
      <c r="D25" s="7" t="s">
        <v>30</v>
      </c>
      <c r="E25" s="15" t="s">
        <v>71</v>
      </c>
      <c r="F25" s="9" t="s">
        <v>72</v>
      </c>
    </row>
    <row r="26" spans="2:7" x14ac:dyDescent="0.25">
      <c r="B26" s="5" t="s">
        <v>73</v>
      </c>
      <c r="C26" s="17">
        <f>C24*SQRT(C11)</f>
        <v>1130.649937894166</v>
      </c>
      <c r="D26" s="18" t="s">
        <v>30</v>
      </c>
      <c r="E26" s="19" t="s">
        <v>74</v>
      </c>
      <c r="F26" s="19" t="s">
        <v>75</v>
      </c>
    </row>
    <row r="27" spans="2:7" ht="30" x14ac:dyDescent="0.25">
      <c r="B27" s="5" t="s">
        <v>76</v>
      </c>
      <c r="C27" s="20">
        <f>MAX(C26,C12)</f>
        <v>1800</v>
      </c>
      <c r="D27" s="18" t="s">
        <v>30</v>
      </c>
      <c r="E27" s="19" t="s">
        <v>77</v>
      </c>
      <c r="F27" s="19" t="s">
        <v>78</v>
      </c>
    </row>
    <row r="29" spans="2:7" ht="20.100000000000001" customHeight="1" x14ac:dyDescent="0.25">
      <c r="B29" s="33" t="s">
        <v>79</v>
      </c>
      <c r="C29" s="34"/>
      <c r="D29" s="34"/>
      <c r="E29" s="34"/>
      <c r="F29" s="34"/>
    </row>
    <row r="30" spans="2:7" ht="20.100000000000001" customHeight="1" x14ac:dyDescent="0.25">
      <c r="B30" s="1" t="s">
        <v>80</v>
      </c>
      <c r="C30" s="1" t="s">
        <v>81</v>
      </c>
      <c r="D30" s="1" t="s">
        <v>82</v>
      </c>
      <c r="E30" s="1" t="s">
        <v>83</v>
      </c>
      <c r="F30" s="1" t="s">
        <v>84</v>
      </c>
      <c r="G30" s="1" t="s">
        <v>85</v>
      </c>
    </row>
    <row r="31" spans="2:7" x14ac:dyDescent="0.25">
      <c r="B31" s="2" t="s">
        <v>86</v>
      </c>
      <c r="C31" s="21">
        <f>C14</f>
        <v>0.5</v>
      </c>
      <c r="D31" s="22">
        <f>C31*C13</f>
        <v>25</v>
      </c>
      <c r="E31" s="23">
        <f>C17</f>
        <v>-0.5</v>
      </c>
      <c r="F31" s="22">
        <f>D31*(1+E31)</f>
        <v>12.5</v>
      </c>
      <c r="G31" s="24">
        <f>F31-D31</f>
        <v>-12.5</v>
      </c>
    </row>
    <row r="32" spans="2:7" x14ac:dyDescent="0.25">
      <c r="B32" s="2" t="s">
        <v>87</v>
      </c>
      <c r="C32" s="21">
        <f>C15</f>
        <v>0.3</v>
      </c>
      <c r="D32" s="22">
        <f>C32*C13</f>
        <v>15</v>
      </c>
      <c r="E32" s="23">
        <f>C18</f>
        <v>0.05</v>
      </c>
      <c r="F32" s="22">
        <f>D32*(1+E32)</f>
        <v>15.75</v>
      </c>
      <c r="G32" s="24">
        <f>F32-D32</f>
        <v>0.75</v>
      </c>
    </row>
    <row r="33" spans="2:7" x14ac:dyDescent="0.25">
      <c r="B33" s="2" t="s">
        <v>88</v>
      </c>
      <c r="C33" s="21">
        <f>C16</f>
        <v>0.2</v>
      </c>
      <c r="D33" s="22">
        <f>C33*C13</f>
        <v>10</v>
      </c>
      <c r="E33" s="23">
        <f>C19</f>
        <v>-0.15</v>
      </c>
      <c r="F33" s="22">
        <f>D33*(1+E33)</f>
        <v>8.5</v>
      </c>
      <c r="G33" s="24">
        <f>F33-D33</f>
        <v>-1.5</v>
      </c>
    </row>
    <row r="34" spans="2:7" x14ac:dyDescent="0.25">
      <c r="B34" s="4" t="s">
        <v>89</v>
      </c>
      <c r="C34" s="25">
        <f>SUM(C31:C33)</f>
        <v>1</v>
      </c>
      <c r="D34" s="26">
        <f>SUM(D31:D33)</f>
        <v>50</v>
      </c>
      <c r="E34" s="27"/>
      <c r="F34" s="26">
        <f>SUM(F31:F33)</f>
        <v>36.75</v>
      </c>
      <c r="G34" s="26">
        <f>SUM(G31:G33)</f>
        <v>-13.25</v>
      </c>
    </row>
    <row r="35" spans="2:7" x14ac:dyDescent="0.25">
      <c r="B35" s="5" t="s">
        <v>90</v>
      </c>
      <c r="C35" s="28">
        <f>F34</f>
        <v>36.75</v>
      </c>
      <c r="D35" s="18" t="s">
        <v>45</v>
      </c>
      <c r="E35" s="19" t="s">
        <v>91</v>
      </c>
      <c r="F35" s="19" t="s">
        <v>92</v>
      </c>
    </row>
    <row r="36" spans="2:7" x14ac:dyDescent="0.25">
      <c r="B36" s="5" t="s">
        <v>93</v>
      </c>
      <c r="C36" s="28">
        <f>F34-C13</f>
        <v>-13.25</v>
      </c>
      <c r="D36" s="18" t="s">
        <v>45</v>
      </c>
      <c r="E36" s="19" t="s">
        <v>94</v>
      </c>
      <c r="F36" s="19" t="s">
        <v>95</v>
      </c>
    </row>
    <row r="37" spans="2:7" ht="25.5" x14ac:dyDescent="0.25">
      <c r="B37" s="5" t="s">
        <v>96</v>
      </c>
      <c r="C37" s="29">
        <f>C36/C13</f>
        <v>-0.26500000000000001</v>
      </c>
      <c r="D37" s="18" t="s">
        <v>37</v>
      </c>
      <c r="E37" s="19" t="s">
        <v>97</v>
      </c>
      <c r="F37" s="19" t="s">
        <v>98</v>
      </c>
    </row>
    <row r="38" spans="2:7" ht="25.5" x14ac:dyDescent="0.25">
      <c r="B38" s="2" t="s">
        <v>99</v>
      </c>
      <c r="C38" s="30">
        <f>C13*1*-0.5</f>
        <v>-25</v>
      </c>
      <c r="D38" s="7" t="s">
        <v>45</v>
      </c>
      <c r="E38" s="15" t="s">
        <v>100</v>
      </c>
      <c r="F38" s="9" t="s">
        <v>101</v>
      </c>
    </row>
  </sheetData>
  <mergeCells count="5">
    <mergeCell ref="B21:F21"/>
    <mergeCell ref="B29:F29"/>
    <mergeCell ref="B7:F7"/>
    <mergeCell ref="B2:F2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2026-08-14T17:27:09Z</dcterms:modified>
</cp:coreProperties>
</file>