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9D933819-DA77-4A3D-84B4-E5448C409695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2" l="1"/>
  <c r="D35" i="2"/>
  <c r="C35" i="2"/>
  <c r="E35" i="2" s="1"/>
  <c r="D33" i="2"/>
  <c r="C33" i="2"/>
  <c r="E33" i="2" s="1"/>
  <c r="C25" i="2"/>
  <c r="C26" i="2" s="1"/>
  <c r="C27" i="2" s="1"/>
  <c r="C28" i="2" s="1"/>
  <c r="C19" i="2"/>
  <c r="D37" i="2" s="1"/>
  <c r="C16" i="2"/>
  <c r="C37" i="2" s="1"/>
  <c r="E37" i="2" s="1"/>
  <c r="C21" i="2" l="1"/>
  <c r="D34" i="2"/>
  <c r="C38" i="2"/>
  <c r="E38" i="2" s="1"/>
  <c r="C29" i="2"/>
  <c r="C34" i="2"/>
  <c r="E34" i="2" s="1"/>
  <c r="C20" i="2"/>
  <c r="C36" i="2"/>
  <c r="D36" i="2"/>
  <c r="C17" i="2"/>
  <c r="C18" i="2"/>
  <c r="C22" i="2"/>
  <c r="E36" i="2" l="1"/>
</calcChain>
</file>

<file path=xl/sharedStrings.xml><?xml version="1.0" encoding="utf-8"?>
<sst xmlns="http://schemas.openxmlformats.org/spreadsheetml/2006/main" count="122" uniqueCount="98">
  <si>
    <t>SHARPE · TREYNOR · JENSEN — EVALUASI RISK-ADJUSTED</t>
  </si>
  <si>
    <t>Pertemuan 5 · Reksadana Sucorinvest Saham vs IHSG: S = (Rp-Rf)/sigma ; T = (Rp-Rf)/beta ; alpha = Rp - CAPM</t>
  </si>
  <si>
    <t>RINGKASAN KONSEP</t>
  </si>
  <si>
    <t>Sharpe (1966): excess return per unit TOTAL risiko (sigma) — standar de facto industri; cocok untuk portofolio kurang terdiversifikasi.</t>
  </si>
  <si>
    <t>Treynor (1965): excess return per unit risiko SISTEMATIK (beta) — cocok untuk portofolio yang sudah terdiversifikasi.</t>
  </si>
  <si>
    <t>Jensen (1968): alpha = return aktual - prediksi CAPM [Rf + beta(Rm-Rf)] — mengukur skill manajer.</t>
  </si>
  <si>
    <t>Selalu bandingkan dengan benchmark (Sharpe IHSG) dan uji signifikansi — data 3 tahun pendek; waspadai survivorship bias.</t>
  </si>
  <si>
    <t>CARA PAKAI WORKBOOK</t>
  </si>
  <si>
    <t>1. Ubah sel KUNING: return portofolio &amp; pasar, Rf, sigma, beta.</t>
  </si>
  <si>
    <t>2. Blok A = HDN-1 slide: Sharpe &amp; Treynor Sucorinvest vs IHSG.</t>
  </si>
  <si>
    <t>3. Blok B = HDN-2 slide: prediksi CAPM &amp; Jensen alpha.</t>
  </si>
  <si>
    <t>4. Blok C: tabel komparasi tiga rasio portofolio vs pasar.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</si>
  <si>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</si>
  <si>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</si>
  <si>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</si>
  <si>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</si>
  <si>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</si>
  <si>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</si>
  <si>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</si>
  <si>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</si>
  <si>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Sharpe = (14-6,8)/18 = 0,40 ; Treynor = 7,2/1,1 = 6,55% ; Sharpe IHSG = (11-6,8)/17 = 0,25 -&gt; outperform.</t>
  </si>
  <si>
    <t>HDN-2: market premium 4,2% ; CAPM = 6,8 + 1,1x4,2 = 11,42% ; alpha = 14 - 11,42 = +2,58% (indikasi skill — perlu uji-t).</t>
  </si>
  <si>
    <t>TIGA RASIO RISK-ADJUSTED — LANGKAH DEMI LANGKAH</t>
  </si>
  <si>
    <t>Return &amp; sigma dalam POIN PERSEN · beta &amp; Sharpe tanpa satuan · mirror HDN-1 &amp; HDN-2 Pertemuan 5</t>
  </si>
  <si>
    <t>Langkah / Variabel</t>
  </si>
  <si>
    <t>Nilai</t>
  </si>
  <si>
    <t>Satuan</t>
  </si>
  <si>
    <t>Rumus</t>
  </si>
  <si>
    <t>Catatan</t>
  </si>
  <si>
    <t>INPUT — UBAH SEL KUNING SAJA</t>
  </si>
  <si>
    <t>Return portofolio Rp (rata-rata 3 thn)</t>
  </si>
  <si>
    <t>%/thn</t>
  </si>
  <si>
    <t>INPUT</t>
  </si>
  <si>
    <t>Sucorinvest Saham (slide)</t>
  </si>
  <si>
    <t>Return pasar Rm (IHSG)</t>
  </si>
  <si>
    <t>Benchmark</t>
  </si>
  <si>
    <t>Risk-free Rf (SUN 10 thn)</t>
  </si>
  <si>
    <t>Dihedge inflasi</t>
  </si>
  <si>
    <t>sigma portofolio (3 thn)</t>
  </si>
  <si>
    <t>Deviasi standar return</t>
  </si>
  <si>
    <t>Beta portofolio (regresi vs IHSG)</t>
  </si>
  <si>
    <t>—</t>
  </si>
  <si>
    <t>Slope regresi CAPM</t>
  </si>
  <si>
    <t>sigma pasar IHSG</t>
  </si>
  <si>
    <t>Untuk Sharpe benchmark</t>
  </si>
  <si>
    <t>BLOK A · HDN-1: SHARPE &amp; TREYNOR — LANGKAH 1-7</t>
  </si>
  <si>
    <t>1. Excess return portofolio</t>
  </si>
  <si>
    <t>'= C8-C10</t>
  </si>
  <si>
    <t>14 - 6,8 = 7,2%.</t>
  </si>
  <si>
    <t>2. Sharpe portofolio = excess / sigma</t>
  </si>
  <si>
    <t>'= C16/C11</t>
  </si>
  <si>
    <t>7,2 / 18 = 0,40.</t>
  </si>
  <si>
    <t>3. Treynor portofolio = excess / beta</t>
  </si>
  <si>
    <t>'= C16/C12</t>
  </si>
  <si>
    <t>7,2 / 1,1 = 6,55%.</t>
  </si>
  <si>
    <t>4. Excess return pasar</t>
  </si>
  <si>
    <t>'= C9-C10</t>
  </si>
  <si>
    <t>11 - 6,8 = 4,2%.</t>
  </si>
  <si>
    <t>5. Sharpe IHSG</t>
  </si>
  <si>
    <t>'= C19/C13</t>
  </si>
  <si>
    <t>4,2 / 17 = 0,25.</t>
  </si>
  <si>
    <t>6. Treynor IHSG (beta = 1)</t>
  </si>
  <si>
    <t>'= C19/1</t>
  </si>
  <si>
    <t>4,2%.</t>
  </si>
  <si>
    <t>7. Kesimpulan risk-adjusted</t>
  </si>
  <si>
    <t>IF(...)</t>
  </si>
  <si>
    <t>0,40 vs 0,25 -&gt; Sucorinvest outperform risk-adjusted (konvensi RI: Sharpe 0,4-0,8 decent utk pasar emerging).</t>
  </si>
  <si>
    <t>BLOK B · HDN-2: JENSEN ALPHA VIA REGRESI CAPM — LANGKAH 1-7</t>
  </si>
  <si>
    <t>1. Market premium (Rm - Rf)</t>
  </si>
  <si>
    <t>2. Risiko sistematis beta x premium</t>
  </si>
  <si>
    <t>'= C12*C25</t>
  </si>
  <si>
    <t>1,1 x 4,2 = 4,62%.</t>
  </si>
  <si>
    <t>3. Prediksi CAPM = Rf + beta(Rm-Rf)</t>
  </si>
  <si>
    <t>'= C10+C26</t>
  </si>
  <si>
    <t>6,8 + 4,62 = 11,42%.</t>
  </si>
  <si>
    <t>4. Jensen alpha = Rp - CAPM</t>
  </si>
  <si>
    <t>'= C8-C27</t>
  </si>
  <si>
    <t>14 - 11,42 = +2,58% — alpha positif, indikasi skill (uji signifikansi dgn data &gt;= 36 bulan).</t>
  </si>
  <si>
    <t>5. Posisi vs Security Market Line</t>
  </si>
  <si>
    <t>Portofolio di atas SML berarti return melebihi kompensasi risiko sistematisnya.</t>
  </si>
  <si>
    <t>BLOK C · TABEL KOMPARASI PORTOFOLIO vs PASAR</t>
  </si>
  <si>
    <t>Metrik</t>
  </si>
  <si>
    <t>Portofolio</t>
  </si>
  <si>
    <t>IHSG</t>
  </si>
  <si>
    <t>Selisih</t>
  </si>
  <si>
    <t>Interpretasi</t>
  </si>
  <si>
    <t>Return</t>
  </si>
  <si>
    <t>Alpha bruto +3,0 ppt</t>
  </si>
  <si>
    <t>Excess return</t>
  </si>
  <si>
    <t>Di atas Rf sebesar 7,2 vs 4,2</t>
  </si>
  <si>
    <t>Sigma (total risk)</t>
  </si>
  <si>
    <t>Lebih volatile dari pasar</t>
  </si>
  <si>
    <t>Sharpe</t>
  </si>
  <si>
    <t>0,40 vs 0,25</t>
  </si>
  <si>
    <t>Treynor</t>
  </si>
  <si>
    <t>6,55% vs 4,20%</t>
  </si>
  <si>
    <t>Jensen alpha</t>
  </si>
  <si>
    <t>Pasar definisi alpha =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</si>
</sst>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&quot;%&quot;"/>
    <numFmt numFmtId="165" formatCode="0.0&quot;%&quot;"/>
    <numFmt numFmtId="166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5" fontId="5" fillId="4" borderId="1" xfId="0" applyNumberFormat="1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6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4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1" t="s">
        <v>0</v>
      </c>
      <c r="C2" s="22"/>
    </row>
    <row r="3" spans="2:3" ht="20.100000000000001" customHeight="1" x14ac:dyDescent="0.25">
      <c r="B3" s="24" t="s">
        <v>1</v>
      </c>
      <c r="C3" s="22"/>
    </row>
    <row r="5" spans="2:3" x14ac:dyDescent="0.25">
      <c r="B5" s="23" t="s">
        <v>2</v>
      </c>
      <c r="C5" s="22"/>
    </row>
    <row r="6" spans="2:3" x14ac:dyDescent="0.25">
      <c r="B6" s="19" t="s">
        <v>3</v>
      </c>
      <c r="C6" s="20"/>
    </row>
    <row r="7" spans="2:3" x14ac:dyDescent="0.25">
      <c r="B7" s="19" t="s">
        <v>4</v>
      </c>
      <c r="C7" s="20"/>
    </row>
    <row r="8" spans="2:3" x14ac:dyDescent="0.25">
      <c r="B8" s="19" t="s">
        <v>5</v>
      </c>
      <c r="C8" s="20"/>
    </row>
    <row r="9" spans="2:3" x14ac:dyDescent="0.25">
      <c r="B9" s="19" t="s">
        <v>6</v>
      </c>
      <c r="C9" s="20"/>
    </row>
    <row r="11" spans="2:3" x14ac:dyDescent="0.25">
      <c r="B11" s="23" t="s">
        <v>7</v>
      </c>
      <c r="C11" s="22"/>
    </row>
    <row r="12" spans="2:3" x14ac:dyDescent="0.25">
      <c r="B12" s="19" t="s">
        <v>8</v>
      </c>
      <c r="C12" s="20"/>
    </row>
    <row r="13" spans="2:3" x14ac:dyDescent="0.25">
      <c r="B13" s="19" t="s">
        <v>9</v>
      </c>
      <c r="C13" s="20"/>
    </row>
    <row r="14" spans="2:3" x14ac:dyDescent="0.25">
      <c r="B14" s="19" t="s">
        <v>10</v>
      </c>
      <c r="C14" s="20"/>
    </row>
    <row r="15" spans="2:3" x14ac:dyDescent="0.25">
      <c r="B15" s="19" t="s">
        <v>11</v>
      </c>
      <c r="C15" s="20"/>
    </row>
    <row r="17" spans="2:3" x14ac:dyDescent="0.25">
      <c r="B17" s="23" t="s">
        <v>12</v>
      </c>
      <c r="C17" s="22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23" t="s">
        <v>19</v>
      </c>
      <c r="C22" s="22"/>
    </row>
    <row r="23" spans="2:3" x14ac:dyDescent="0.25">
      <c r="B23" s="19" t="s">
        <v>20</v>
      </c>
      <c r="C23" s="20"/>
    </row>
    <row r="24" spans="2:3" x14ac:dyDescent="0.25">
      <c r="B24" s="19" t="s">
        <v>21</v>
      </c>
      <c r="C24" s="20"/>
    </row>
  </sheetData>
  <mergeCells count="16">
    <mergeCell ref="B13:C13"/>
    <mergeCell ref="B6:C6"/>
    <mergeCell ref="B24:C24"/>
    <mergeCell ref="B2:C2"/>
    <mergeCell ref="B15:C15"/>
    <mergeCell ref="B7:C7"/>
    <mergeCell ref="B11:C11"/>
    <mergeCell ref="B3:C3"/>
    <mergeCell ref="B5:C5"/>
    <mergeCell ref="B23:C23"/>
    <mergeCell ref="B22:C22"/>
    <mergeCell ref="B14:C14"/>
    <mergeCell ref="B17:C17"/>
    <mergeCell ref="B9:C9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8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1" t="s">
        <v>22</v>
      </c>
      <c r="C2" s="22"/>
      <c r="D2" s="22"/>
      <c r="E2" s="22"/>
      <c r="F2" s="22"/>
    </row>
    <row r="3" spans="2:6" x14ac:dyDescent="0.25">
      <c r="B3" s="24" t="s">
        <v>23</v>
      </c>
      <c r="C3" s="22"/>
      <c r="D3" s="22"/>
      <c r="E3" s="22"/>
      <c r="F3" s="22"/>
    </row>
    <row r="5" spans="2:6" ht="21.95" customHeight="1" x14ac:dyDescent="0.25"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</row>
    <row r="7" spans="2:6" ht="20.100000000000001" customHeight="1" x14ac:dyDescent="0.25">
      <c r="B7" s="23" t="s">
        <v>29</v>
      </c>
      <c r="C7" s="22"/>
      <c r="D7" s="22"/>
      <c r="E7" s="22"/>
      <c r="F7" s="22"/>
    </row>
    <row r="8" spans="2:6" x14ac:dyDescent="0.25">
      <c r="B8" s="2" t="s">
        <v>30</v>
      </c>
      <c r="C8" s="6">
        <v>14</v>
      </c>
      <c r="D8" s="7" t="s">
        <v>31</v>
      </c>
      <c r="E8" s="8" t="s">
        <v>32</v>
      </c>
      <c r="F8" s="9" t="s">
        <v>33</v>
      </c>
    </row>
    <row r="9" spans="2:6" x14ac:dyDescent="0.25">
      <c r="B9" s="2" t="s">
        <v>34</v>
      </c>
      <c r="C9" s="6">
        <v>11</v>
      </c>
      <c r="D9" s="7" t="s">
        <v>31</v>
      </c>
      <c r="E9" s="8" t="s">
        <v>32</v>
      </c>
      <c r="F9" s="9" t="s">
        <v>35</v>
      </c>
    </row>
    <row r="10" spans="2:6" x14ac:dyDescent="0.25">
      <c r="B10" s="2" t="s">
        <v>36</v>
      </c>
      <c r="C10" s="10">
        <v>6.8</v>
      </c>
      <c r="D10" s="7" t="s">
        <v>31</v>
      </c>
      <c r="E10" s="8" t="s">
        <v>32</v>
      </c>
      <c r="F10" s="9" t="s">
        <v>37</v>
      </c>
    </row>
    <row r="11" spans="2:6" x14ac:dyDescent="0.25">
      <c r="B11" s="2" t="s">
        <v>38</v>
      </c>
      <c r="C11" s="6">
        <v>18</v>
      </c>
      <c r="D11" s="7" t="s">
        <v>31</v>
      </c>
      <c r="E11" s="8" t="s">
        <v>32</v>
      </c>
      <c r="F11" s="9" t="s">
        <v>39</v>
      </c>
    </row>
    <row r="12" spans="2:6" x14ac:dyDescent="0.25">
      <c r="B12" s="2" t="s">
        <v>40</v>
      </c>
      <c r="C12" s="11">
        <v>1.1000000000000001</v>
      </c>
      <c r="D12" s="7" t="s">
        <v>41</v>
      </c>
      <c r="E12" s="8" t="s">
        <v>32</v>
      </c>
      <c r="F12" s="9" t="s">
        <v>42</v>
      </c>
    </row>
    <row r="13" spans="2:6" x14ac:dyDescent="0.25">
      <c r="B13" s="2" t="s">
        <v>43</v>
      </c>
      <c r="C13" s="6">
        <v>17</v>
      </c>
      <c r="D13" s="7" t="s">
        <v>31</v>
      </c>
      <c r="E13" s="8" t="s">
        <v>32</v>
      </c>
      <c r="F13" s="9" t="s">
        <v>44</v>
      </c>
    </row>
    <row r="15" spans="2:6" ht="20.100000000000001" customHeight="1" x14ac:dyDescent="0.25">
      <c r="B15" s="23" t="s">
        <v>45</v>
      </c>
      <c r="C15" s="22"/>
      <c r="D15" s="22"/>
      <c r="E15" s="22"/>
      <c r="F15" s="22"/>
    </row>
    <row r="16" spans="2:6" x14ac:dyDescent="0.25">
      <c r="B16" s="2" t="s">
        <v>46</v>
      </c>
      <c r="C16" s="12">
        <f>C8-C10</f>
        <v>7.2</v>
      </c>
      <c r="D16" s="7" t="s">
        <v>31</v>
      </c>
      <c r="E16" s="13" t="s">
        <v>47</v>
      </c>
      <c r="F16" s="9" t="s">
        <v>48</v>
      </c>
    </row>
    <row r="17" spans="2:6" x14ac:dyDescent="0.25">
      <c r="B17" s="2" t="s">
        <v>49</v>
      </c>
      <c r="C17" s="14">
        <f>C16/C11</f>
        <v>0.4</v>
      </c>
      <c r="D17" s="7" t="s">
        <v>41</v>
      </c>
      <c r="E17" s="13" t="s">
        <v>50</v>
      </c>
      <c r="F17" s="9" t="s">
        <v>51</v>
      </c>
    </row>
    <row r="18" spans="2:6" x14ac:dyDescent="0.25">
      <c r="B18" s="2" t="s">
        <v>52</v>
      </c>
      <c r="C18" s="12">
        <f>C16/C12</f>
        <v>6.545454545454545</v>
      </c>
      <c r="D18" s="7" t="s">
        <v>31</v>
      </c>
      <c r="E18" s="13" t="s">
        <v>53</v>
      </c>
      <c r="F18" s="9" t="s">
        <v>54</v>
      </c>
    </row>
    <row r="19" spans="2:6" x14ac:dyDescent="0.25">
      <c r="B19" s="2" t="s">
        <v>55</v>
      </c>
      <c r="C19" s="12">
        <f>C9-C10</f>
        <v>4.2</v>
      </c>
      <c r="D19" s="7" t="s">
        <v>31</v>
      </c>
      <c r="E19" s="13" t="s">
        <v>56</v>
      </c>
      <c r="F19" s="9" t="s">
        <v>57</v>
      </c>
    </row>
    <row r="20" spans="2:6" x14ac:dyDescent="0.25">
      <c r="B20" s="2" t="s">
        <v>58</v>
      </c>
      <c r="C20" s="14">
        <f>C19/C13</f>
        <v>0.24705882352941178</v>
      </c>
      <c r="D20" s="7" t="s">
        <v>41</v>
      </c>
      <c r="E20" s="13" t="s">
        <v>59</v>
      </c>
      <c r="F20" s="9" t="s">
        <v>60</v>
      </c>
    </row>
    <row r="21" spans="2:6" x14ac:dyDescent="0.25">
      <c r="B21" s="2" t="s">
        <v>61</v>
      </c>
      <c r="C21" s="12">
        <f>C19/1</f>
        <v>4.2</v>
      </c>
      <c r="D21" s="7" t="s">
        <v>31</v>
      </c>
      <c r="E21" s="13" t="s">
        <v>62</v>
      </c>
      <c r="F21" s="9" t="s">
        <v>63</v>
      </c>
    </row>
    <row r="22" spans="2:6" ht="25.5" x14ac:dyDescent="0.25">
      <c r="B22" s="5" t="s">
        <v>64</v>
      </c>
      <c r="C22" s="15" t="str">
        <f>IF(C16/C11&gt;C19/C13,"Portofolio OUTPERFORM pasar (Sharpe lebih tinggi)","Portofolio underperform pasar")</f>
        <v>Portofolio OUTPERFORM pasar (Sharpe lebih tinggi)</v>
      </c>
      <c r="D22" s="16" t="s">
        <v>41</v>
      </c>
      <c r="E22" s="17" t="s">
        <v>65</v>
      </c>
      <c r="F22" s="17" t="s">
        <v>66</v>
      </c>
    </row>
    <row r="24" spans="2:6" ht="20.100000000000001" customHeight="1" x14ac:dyDescent="0.25">
      <c r="B24" s="23" t="s">
        <v>67</v>
      </c>
      <c r="C24" s="22"/>
      <c r="D24" s="22"/>
      <c r="E24" s="22"/>
      <c r="F24" s="22"/>
    </row>
    <row r="25" spans="2:6" x14ac:dyDescent="0.25">
      <c r="B25" s="2" t="s">
        <v>68</v>
      </c>
      <c r="C25" s="12">
        <f>C9-C10</f>
        <v>4.2</v>
      </c>
      <c r="D25" s="7" t="s">
        <v>31</v>
      </c>
      <c r="E25" s="13" t="s">
        <v>56</v>
      </c>
      <c r="F25" s="9" t="s">
        <v>57</v>
      </c>
    </row>
    <row r="26" spans="2:6" x14ac:dyDescent="0.25">
      <c r="B26" s="2" t="s">
        <v>69</v>
      </c>
      <c r="C26" s="12">
        <f>C12*C25</f>
        <v>4.620000000000001</v>
      </c>
      <c r="D26" s="7" t="s">
        <v>31</v>
      </c>
      <c r="E26" s="13" t="s">
        <v>70</v>
      </c>
      <c r="F26" s="9" t="s">
        <v>71</v>
      </c>
    </row>
    <row r="27" spans="2:6" x14ac:dyDescent="0.25">
      <c r="B27" s="2" t="s">
        <v>72</v>
      </c>
      <c r="C27" s="12">
        <f>C10+C26</f>
        <v>11.420000000000002</v>
      </c>
      <c r="D27" s="7" t="s">
        <v>31</v>
      </c>
      <c r="E27" s="13" t="s">
        <v>73</v>
      </c>
      <c r="F27" s="9" t="s">
        <v>74</v>
      </c>
    </row>
    <row r="28" spans="2:6" ht="25.5" x14ac:dyDescent="0.25">
      <c r="B28" s="5" t="s">
        <v>75</v>
      </c>
      <c r="C28" s="18">
        <f>C8-C27</f>
        <v>2.5799999999999983</v>
      </c>
      <c r="D28" s="16" t="s">
        <v>31</v>
      </c>
      <c r="E28" s="17" t="s">
        <v>76</v>
      </c>
      <c r="F28" s="17" t="s">
        <v>77</v>
      </c>
    </row>
    <row r="29" spans="2:6" ht="25.5" x14ac:dyDescent="0.25">
      <c r="B29" s="5" t="s">
        <v>78</v>
      </c>
      <c r="C29" s="15" t="str">
        <f>IF(C28&gt;0,"DI ATAS SML — alpha positif","DI BAWAH SML — alpha negatif")</f>
        <v>DI ATAS SML — alpha positif</v>
      </c>
      <c r="D29" s="16" t="s">
        <v>41</v>
      </c>
      <c r="E29" s="17" t="s">
        <v>65</v>
      </c>
      <c r="F29" s="17" t="s">
        <v>79</v>
      </c>
    </row>
    <row r="31" spans="2:6" ht="20.100000000000001" customHeight="1" x14ac:dyDescent="0.25">
      <c r="B31" s="23" t="s">
        <v>80</v>
      </c>
      <c r="C31" s="22"/>
      <c r="D31" s="22"/>
      <c r="E31" s="22"/>
      <c r="F31" s="22"/>
    </row>
    <row r="32" spans="2:6" ht="20.100000000000001" customHeight="1" x14ac:dyDescent="0.25">
      <c r="B32" s="1" t="s">
        <v>81</v>
      </c>
      <c r="C32" s="1" t="s">
        <v>82</v>
      </c>
      <c r="D32" s="1" t="s">
        <v>83</v>
      </c>
      <c r="E32" s="1" t="s">
        <v>84</v>
      </c>
      <c r="F32" s="1" t="s">
        <v>85</v>
      </c>
    </row>
    <row r="33" spans="2:6" x14ac:dyDescent="0.25">
      <c r="B33" s="2" t="s">
        <v>86</v>
      </c>
      <c r="C33" s="12">
        <f>C8</f>
        <v>14</v>
      </c>
      <c r="D33" s="12">
        <f>C9</f>
        <v>11</v>
      </c>
      <c r="E33" s="12">
        <f t="shared" ref="E33:E38" si="0">C33-D33</f>
        <v>3</v>
      </c>
      <c r="F33" s="9" t="s">
        <v>87</v>
      </c>
    </row>
    <row r="34" spans="2:6" x14ac:dyDescent="0.25">
      <c r="B34" s="2" t="s">
        <v>88</v>
      </c>
      <c r="C34" s="12">
        <f>C16</f>
        <v>7.2</v>
      </c>
      <c r="D34" s="12">
        <f>C19</f>
        <v>4.2</v>
      </c>
      <c r="E34" s="12">
        <f t="shared" si="0"/>
        <v>3</v>
      </c>
      <c r="F34" s="9" t="s">
        <v>89</v>
      </c>
    </row>
    <row r="35" spans="2:6" x14ac:dyDescent="0.25">
      <c r="B35" s="2" t="s">
        <v>90</v>
      </c>
      <c r="C35" s="12">
        <f>C11</f>
        <v>18</v>
      </c>
      <c r="D35" s="12">
        <f>C13</f>
        <v>17</v>
      </c>
      <c r="E35" s="12">
        <f t="shared" si="0"/>
        <v>1</v>
      </c>
      <c r="F35" s="9" t="s">
        <v>91</v>
      </c>
    </row>
    <row r="36" spans="2:6" x14ac:dyDescent="0.25">
      <c r="B36" s="2" t="s">
        <v>92</v>
      </c>
      <c r="C36" s="14">
        <f>C16/C11</f>
        <v>0.4</v>
      </c>
      <c r="D36" s="14">
        <f>C19/C13</f>
        <v>0.24705882352941178</v>
      </c>
      <c r="E36" s="14">
        <f t="shared" si="0"/>
        <v>0.15294117647058825</v>
      </c>
      <c r="F36" s="9" t="s">
        <v>93</v>
      </c>
    </row>
    <row r="37" spans="2:6" x14ac:dyDescent="0.25">
      <c r="B37" s="2" t="s">
        <v>94</v>
      </c>
      <c r="C37" s="12">
        <f>C16/C12</f>
        <v>6.545454545454545</v>
      </c>
      <c r="D37" s="12">
        <f>C19/1</f>
        <v>4.2</v>
      </c>
      <c r="E37" s="12">
        <f t="shared" si="0"/>
        <v>2.3454545454545448</v>
      </c>
      <c r="F37" s="9" t="s">
        <v>95</v>
      </c>
    </row>
    <row r="38" spans="2:6" x14ac:dyDescent="0.25">
      <c r="B38" s="2" t="s">
        <v>96</v>
      </c>
      <c r="C38" s="12">
        <f>C28</f>
        <v>2.5799999999999983</v>
      </c>
      <c r="D38" s="12">
        <f>0</f>
        <v>0</v>
      </c>
      <c r="E38" s="12">
        <f t="shared" si="0"/>
        <v>2.5799999999999983</v>
      </c>
      <c r="F38" s="9" t="s">
        <v>97</v>
      </c>
    </row>
  </sheetData>
  <mergeCells count="6">
    <mergeCell ref="B31:F31"/>
    <mergeCell ref="B7:F7"/>
    <mergeCell ref="B24:F24"/>
    <mergeCell ref="B2:F2"/>
    <mergeCell ref="B15:F15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2026-08-14T17:26:59Z</dcterms:modified>
</cp:coreProperties>
</file>