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3AA180FE-9D83-4C48-8644-DBC097F5663B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2" l="1"/>
  <c r="C43" i="2" s="1"/>
  <c r="C41" i="2"/>
  <c r="C38" i="2"/>
  <c r="C33" i="2"/>
  <c r="C34" i="2" s="1"/>
  <c r="C35" i="2" s="1"/>
  <c r="C36" i="2" s="1"/>
  <c r="C37" i="2" s="1"/>
  <c r="C28" i="2"/>
  <c r="C27" i="2"/>
  <c r="C26" i="2"/>
  <c r="C30" i="2" s="1"/>
  <c r="C25" i="2"/>
  <c r="C29" i="2" l="1"/>
  <c r="C45" i="2"/>
  <c r="C44" i="2"/>
</calcChain>
</file>

<file path=xl/sharedStrings.xml><?xml version="1.0" encoding="utf-8"?>
<sst xmlns="http://schemas.openxmlformats.org/spreadsheetml/2006/main" count="162" uniqueCount="124">
  <si>
    <t>PE · HEDGE FUND · REIT — EXPOSURE, NAV &amp; FEE 2-AND-20</t>
  </si>
  <si>
    <t>Pertemuan 6 · Hedge fund long/short, valuasi NAV REIT, dan struktur fee private equity</t>
  </si>
  <si>
    <t>RINGKASAN KONSEP</t>
  </si>
  <si>
    <t>Hedge fund long/short: gross exposure = long + short; net exposure = long - short; net beta = wL x betaL - wS x betaS.</t>
  </si>
  <si>
    <t>REIT: nilai properti = NOI / cap rate; NAV = properti + kas - utang; bandingkan NAV per unit dengan harga pasar (premium/discount).</t>
  </si>
  <si>
    <t>Fee PE klasik '2-and-20': management fee ~2% committed capital + carried interest 20% atas profit di atas hurdle ~8%.</t>
  </si>
  <si>
    <t>Total fee drag PE bisa 4-6%/thn efektif — selalu tanyakan net return, bukan gross.</t>
  </si>
  <si>
    <t>CARA PAKAI WORKBOOK</t>
  </si>
  <si>
    <t>1. Ubah sel KUNING: posisi long/short HF, NOI &amp; cap rate REIT, parameter fee PE.</t>
  </si>
  <si>
    <t>2. Blok A = HDN-1 slide: net exposure &amp; net beta long/short equity.</t>
  </si>
  <si>
    <t>3. Blok B = HDN-2 slide: nilai properti &amp; NAV REIT + premium/discount.</t>
  </si>
  <si>
    <t>4. Blok C: fee 2-and-20 — return net LP setelah management fee &amp; carry.</t>
  </si>
  <si>
    <t>LEGENDA WARNA</t>
  </si>
  <si>
    <t>Input (ubah di sini)</t>
  </si>
  <si>
    <t>Sel kuning muda + teks biru = angka asumsi dari slide; silakan diubah.</t>
  </si>
  <si>
    <t>Formula hidup</t>
  </si>
  <si>
    <t>Sel hitam = dihitung otomatis dengan rumus Excel — jangan diketik ulang.</t>
  </si>
  <si>
    <t>Output kunci</t>
  </si>
  <si>
    <t>Sel hijau + tebal + berborder = hasil utama untuk dicocokkan dengan slide.</t>
  </si>
  <si>
    <t>ANGKA KUNCI CONTOH (dari slide deck)</t>
  </si>
  <si>
    <t>HDN-1: long Rp 100 M, short Rp 40 M -&gt; gross 140%, net 60%; net beta = 1x1,0 - 0,4x1,2 = 0,52.</t>
  </si>
  <si>
    <t>HDN-2: NOI Rp 50 M / cap 7,5% = Rp 667 M; + kas Rp 30 M - utang Rp 200 M = NAV Rp 497 M.</t>
  </si>
  <si>
    <t>Fee: gross 20% - mgmt 2% - carry 20%x(20-8)% = net ~15,6% utk LP (slide: bruto 20% -&gt; net 14-16%).</t>
  </si>
  <si>
    <t>HEDGE FUND · REIT · FEE PE — LANGKAH DEMI LANGKAH</t>
  </si>
  <si>
    <t>Nilai dalam Rp miliar · mirror HDN-1 &amp; HDN-2 Pertemuan 6</t>
  </si>
  <si>
    <t>Langkah / Variabel</t>
  </si>
  <si>
    <t>Nilai</t>
  </si>
  <si>
    <t>Satuan</t>
  </si>
  <si>
    <t>Rumus</t>
  </si>
  <si>
    <t>Catatan</t>
  </si>
  <si>
    <t>INPUT — UBAH SEL KUNING SAJA</t>
  </si>
  <si>
    <t>Ekuitas (NAV) hedge fund</t>
  </si>
  <si>
    <t>Rp miliar</t>
  </si>
  <si>
    <t>INPUT</t>
  </si>
  <si>
    <t>Dasar persentase exposure</t>
  </si>
  <si>
    <t>Long book (UNVR, BBCA, TLKM)</t>
  </si>
  <si>
    <t>Slide: Rp 100 M</t>
  </si>
  <si>
    <t>Short book (GOTO, pseudo-spekulatif)</t>
  </si>
  <si>
    <t>Slide: Rp 40 M</t>
  </si>
  <si>
    <t>Beta long book</t>
  </si>
  <si>
    <t>—</t>
  </si>
  <si>
    <t>Slide: ~1,0</t>
  </si>
  <si>
    <t>Beta short book</t>
  </si>
  <si>
    <t>Slide: ~1,2</t>
  </si>
  <si>
    <t>NOI properti REIT (sewa - operasional)</t>
  </si>
  <si>
    <t>Rp miliar/thn</t>
  </si>
  <si>
    <t>Slide: Rp 50 M</t>
  </si>
  <si>
    <t>Cap rate pasar</t>
  </si>
  <si>
    <t>%/thn</t>
  </si>
  <si>
    <t>Yield benchmark komersial (slide: 7,5%)</t>
  </si>
  <si>
    <t>Kas + piutang REIT</t>
  </si>
  <si>
    <t>Slide: Rp 30 M</t>
  </si>
  <si>
    <t>Utang REIT</t>
  </si>
  <si>
    <t>Slide: Rp 200 M</t>
  </si>
  <si>
    <t>Jumlah unit REIT terbit</t>
  </si>
  <si>
    <t>juta unit</t>
  </si>
  <si>
    <t>Ilustrasi worksheet</t>
  </si>
  <si>
    <t>Diskon harga pasar thd NAV</t>
  </si>
  <si>
    <t>%</t>
  </si>
  <si>
    <t>Slide: discount 15% = opportunity</t>
  </si>
  <si>
    <t>Return gross PE</t>
  </si>
  <si>
    <t>Slide: bruto 20%</t>
  </si>
  <si>
    <t>Management fee (committed capital)</t>
  </si>
  <si>
    <t>2-and-20</t>
  </si>
  <si>
    <t>Hurdle rate</t>
  </si>
  <si>
    <t>LP dapat ini dulu sebelum carry</t>
  </si>
  <si>
    <t>Carried interest</t>
  </si>
  <si>
    <t>% profit</t>
  </si>
  <si>
    <t>20% profit di atas hurdle</t>
  </si>
  <si>
    <t>BLOK A · HDN-1: LONG/SHORT EQUITY — NET EXPOSURE &amp; BETA</t>
  </si>
  <si>
    <t>1. Gross exposure = long + short</t>
  </si>
  <si>
    <t>'= C9+C10</t>
  </si>
  <si>
    <t>100 + 40 = Rp 140 M (140% dari NAV).</t>
  </si>
  <si>
    <t>2. Net exposure = long - short</t>
  </si>
  <si>
    <t>'= C9-C10</t>
  </si>
  <si>
    <t>100 - 40 = Rp 60 M (60%).</t>
  </si>
  <si>
    <t>3. Bobot short (thd NAV)</t>
  </si>
  <si>
    <t>% NAV</t>
  </si>
  <si>
    <t>'= C10/C8</t>
  </si>
  <si>
    <t>40/100 = 40%.</t>
  </si>
  <si>
    <t>4. Bobot long (thd NAV)</t>
  </si>
  <si>
    <t>'= C9/C8</t>
  </si>
  <si>
    <t>100%.</t>
  </si>
  <si>
    <t>5. Net beta = wL betaL - wS betaS</t>
  </si>
  <si>
    <t>'= C28*C11-C27*C12</t>
  </si>
  <si>
    <t>1x1,0 - 0,4x1,2 = 0,52 — hanya 52% sensitif ke IHSG (setengah risiko long-only).</t>
  </si>
  <si>
    <t>6. Karakter strategi</t>
  </si>
  <si>
    <t>IF(...)</t>
  </si>
  <si>
    <t>Net 60% masih turun saat IHSG turun, hanya separuhnya.</t>
  </si>
  <si>
    <t>BLOK B · HDN-2: NILAI PROPERTI &amp; NAV REIT — LANGKAH 1-7</t>
  </si>
  <si>
    <t>1. Nilai properti = NOI / cap rate</t>
  </si>
  <si>
    <t>'= C13/C14</t>
  </si>
  <si>
    <t>50 / 0,075 = Rp 666,67 M (slide: Rp 667 M).</t>
  </si>
  <si>
    <t>2. NAV = properti + kas - utang</t>
  </si>
  <si>
    <t>'= C33+C15-C16</t>
  </si>
  <si>
    <t>666,67 + 30 - 200 = Rp 496,67 M (slide: Rp 497 M).</t>
  </si>
  <si>
    <t>3. NAV per unit</t>
  </si>
  <si>
    <t>Rp/unit</t>
  </si>
  <si>
    <t>'= C34/C17*1000</t>
  </si>
  <si>
    <t>496,67 M / 100 jt unit = Rp 4.967/unit.</t>
  </si>
  <si>
    <t>4. Harga pasar (diskon dari NAV)</t>
  </si>
  <si>
    <t>'= C35*(1-C18)</t>
  </si>
  <si>
    <t>Diskon 15% -&gt; Rp 4.222/unit.</t>
  </si>
  <si>
    <t>5. Sinyal valuasi</t>
  </si>
  <si>
    <t>Cap rate sangat sensitif: sensitivity 7-8% penting sebelum mengambil sinyal.</t>
  </si>
  <si>
    <t>6. Sensitivitas: nilai properti @ cap 8%</t>
  </si>
  <si>
    <t>'= C/0,08</t>
  </si>
  <si>
    <t>625 M — cap rate +0,5 ppt memotong nilai Rp 42 M.</t>
  </si>
  <si>
    <t>BLOK C · FEE 2-AND-20 — RETURN NET UNTUK LP</t>
  </si>
  <si>
    <t>1. Drag management fee</t>
  </si>
  <si>
    <t>'= input</t>
  </si>
  <si>
    <t>Fee dihitung dari committed capital (dibayar walau belum di-draw).</t>
  </si>
  <si>
    <t>2. Excess di atas hurdle</t>
  </si>
  <si>
    <t>'= MAX(0,C19-C21)</t>
  </si>
  <si>
    <t>20% - 8% = 12%.</t>
  </si>
  <si>
    <t>3. Carry GP = 20% x excess</t>
  </si>
  <si>
    <t>'= C22*C42</t>
  </si>
  <si>
    <t>20% x 12% = 2,4%.</t>
  </si>
  <si>
    <t>4. Return net LP (aproksimasi)</t>
  </si>
  <si>
    <t>'= C19-C41-C43</t>
  </si>
  <si>
    <t>20 - 2 - 2,4 = 15,6% (slide: bruto 20% -&gt; net 14-16%).</t>
  </si>
  <si>
    <t>5. Total fee drag</t>
  </si>
  <si>
    <t>'= C41+C43</t>
  </si>
  <si>
    <t>4,4% per tahun — selalu tanyakan net, bukan gross.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</si>
</sst>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3"/>
      <color rgb="FFFFFFFF"/>
      <name val="Calibri"/>
    </font>
    <font>
      <i/>
      <sz val="10"/>
      <color rgb="FF555555"/>
      <name val="Calibri"/>
    </font>
    <font>
      <sz val="11"/>
      <color rgb="FF000000"/>
      <name val="Calibri"/>
    </font>
    <font>
      <sz val="11"/>
      <color rgb="FF1F4E79"/>
      <name val="Calibri"/>
    </font>
    <font>
      <b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59D"/>
      </patternFill>
    </fill>
    <fill>
      <patternFill patternType="solid">
        <fgColor rgb="FFC8E6C9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4" fontId="5" fillId="4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0" fontId="5" fillId="4" borderId="1" xfId="0" applyNumberFormat="1" applyFont="1" applyFill="1" applyBorder="1" applyAlignment="1">
      <alignment horizontal="right" vertical="center"/>
    </xf>
    <xf numFmtId="3" fontId="5" fillId="4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left" vertical="center" wrapText="1"/>
    </xf>
    <xf numFmtId="10" fontId="4" fillId="0" borderId="1" xfId="0" applyNumberFormat="1" applyFont="1" applyBorder="1" applyAlignment="1">
      <alignment horizontal="right" vertical="center"/>
    </xf>
    <xf numFmtId="4" fontId="6" fillId="5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0" fontId="6" fillId="5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5"/>
  <sheetViews>
    <sheetView showGridLines="0" tabSelected="1" workbookViewId="0"/>
  </sheetViews>
  <sheetFormatPr defaultRowHeight="15" x14ac:dyDescent="0.25"/>
  <cols>
    <col min="1" max="1" width="3" customWidth="1"/>
    <col min="2" max="2" width="30" customWidth="1"/>
    <col min="3" max="3" width="86" customWidth="1"/>
  </cols>
  <sheetData>
    <row r="2" spans="2:3" ht="30" customHeight="1" x14ac:dyDescent="0.25">
      <c r="B2" s="24" t="s">
        <v>0</v>
      </c>
      <c r="C2" s="25"/>
    </row>
    <row r="3" spans="2:3" ht="20.100000000000001" customHeight="1" x14ac:dyDescent="0.25">
      <c r="B3" s="27" t="s">
        <v>1</v>
      </c>
      <c r="C3" s="25"/>
    </row>
    <row r="5" spans="2:3" x14ac:dyDescent="0.25">
      <c r="B5" s="26" t="s">
        <v>2</v>
      </c>
      <c r="C5" s="25"/>
    </row>
    <row r="6" spans="2:3" x14ac:dyDescent="0.25">
      <c r="B6" s="22" t="s">
        <v>3</v>
      </c>
      <c r="C6" s="23"/>
    </row>
    <row r="7" spans="2:3" x14ac:dyDescent="0.25">
      <c r="B7" s="22" t="s">
        <v>4</v>
      </c>
      <c r="C7" s="23"/>
    </row>
    <row r="8" spans="2:3" x14ac:dyDescent="0.25">
      <c r="B8" s="22" t="s">
        <v>5</v>
      </c>
      <c r="C8" s="23"/>
    </row>
    <row r="9" spans="2:3" x14ac:dyDescent="0.25">
      <c r="B9" s="22" t="s">
        <v>6</v>
      </c>
      <c r="C9" s="23"/>
    </row>
    <row r="11" spans="2:3" x14ac:dyDescent="0.25">
      <c r="B11" s="26" t="s">
        <v>7</v>
      </c>
      <c r="C11" s="25"/>
    </row>
    <row r="12" spans="2:3" x14ac:dyDescent="0.25">
      <c r="B12" s="22" t="s">
        <v>8</v>
      </c>
      <c r="C12" s="23"/>
    </row>
    <row r="13" spans="2:3" x14ac:dyDescent="0.25">
      <c r="B13" s="22" t="s">
        <v>9</v>
      </c>
      <c r="C13" s="23"/>
    </row>
    <row r="14" spans="2:3" x14ac:dyDescent="0.25">
      <c r="B14" s="22" t="s">
        <v>10</v>
      </c>
      <c r="C14" s="23"/>
    </row>
    <row r="15" spans="2:3" x14ac:dyDescent="0.25">
      <c r="B15" s="22" t="s">
        <v>11</v>
      </c>
      <c r="C15" s="23"/>
    </row>
    <row r="17" spans="2:3" x14ac:dyDescent="0.25">
      <c r="B17" s="26" t="s">
        <v>12</v>
      </c>
      <c r="C17" s="25"/>
    </row>
    <row r="18" spans="2:3" x14ac:dyDescent="0.25">
      <c r="B18" s="3" t="s">
        <v>13</v>
      </c>
      <c r="C18" s="2" t="s">
        <v>14</v>
      </c>
    </row>
    <row r="19" spans="2:3" x14ac:dyDescent="0.25">
      <c r="B19" s="4" t="s">
        <v>15</v>
      </c>
      <c r="C19" s="2" t="s">
        <v>16</v>
      </c>
    </row>
    <row r="20" spans="2:3" x14ac:dyDescent="0.25">
      <c r="B20" s="5" t="s">
        <v>17</v>
      </c>
      <c r="C20" s="2" t="s">
        <v>18</v>
      </c>
    </row>
    <row r="22" spans="2:3" x14ac:dyDescent="0.25">
      <c r="B22" s="26" t="s">
        <v>19</v>
      </c>
      <c r="C22" s="25"/>
    </row>
    <row r="23" spans="2:3" x14ac:dyDescent="0.25">
      <c r="B23" s="22" t="s">
        <v>20</v>
      </c>
      <c r="C23" s="23"/>
    </row>
    <row r="24" spans="2:3" x14ac:dyDescent="0.25">
      <c r="B24" s="22" t="s">
        <v>21</v>
      </c>
      <c r="C24" s="23"/>
    </row>
    <row r="25" spans="2:3" x14ac:dyDescent="0.25">
      <c r="B25" s="22" t="s">
        <v>22</v>
      </c>
      <c r="C25" s="23"/>
    </row>
  </sheetData>
  <mergeCells count="17">
    <mergeCell ref="B25:C25"/>
    <mergeCell ref="B3:C3"/>
    <mergeCell ref="B5:C5"/>
    <mergeCell ref="B23:C23"/>
    <mergeCell ref="B22:C22"/>
    <mergeCell ref="B14:C14"/>
    <mergeCell ref="B17:C17"/>
    <mergeCell ref="B9:C9"/>
    <mergeCell ref="B8:C8"/>
    <mergeCell ref="B12:C12"/>
    <mergeCell ref="B13:C13"/>
    <mergeCell ref="B6:C6"/>
    <mergeCell ref="B24:C24"/>
    <mergeCell ref="B2:C2"/>
    <mergeCell ref="B15:C15"/>
    <mergeCell ref="B7:C7"/>
    <mergeCell ref="B11:C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5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1" width="3" customWidth="1"/>
    <col min="2" max="2" width="46" customWidth="1"/>
    <col min="3" max="3" width="15" customWidth="1"/>
    <col min="4" max="4" width="14" customWidth="1"/>
    <col min="5" max="5" width="34" customWidth="1"/>
    <col min="6" max="6" width="54" customWidth="1"/>
  </cols>
  <sheetData>
    <row r="2" spans="2:6" ht="26.1" customHeight="1" x14ac:dyDescent="0.25">
      <c r="B2" s="24" t="s">
        <v>23</v>
      </c>
      <c r="C2" s="25"/>
      <c r="D2" s="25"/>
      <c r="E2" s="25"/>
      <c r="F2" s="25"/>
    </row>
    <row r="3" spans="2:6" x14ac:dyDescent="0.25">
      <c r="B3" s="27" t="s">
        <v>24</v>
      </c>
      <c r="C3" s="25"/>
      <c r="D3" s="25"/>
      <c r="E3" s="25"/>
      <c r="F3" s="25"/>
    </row>
    <row r="5" spans="2:6" ht="21.95" customHeight="1" x14ac:dyDescent="0.25"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</row>
    <row r="7" spans="2:6" ht="20.100000000000001" customHeight="1" x14ac:dyDescent="0.25">
      <c r="B7" s="26" t="s">
        <v>30</v>
      </c>
      <c r="C7" s="25"/>
      <c r="D7" s="25"/>
      <c r="E7" s="25"/>
      <c r="F7" s="25"/>
    </row>
    <row r="8" spans="2:6" x14ac:dyDescent="0.25">
      <c r="B8" s="2" t="s">
        <v>31</v>
      </c>
      <c r="C8" s="6">
        <v>100</v>
      </c>
      <c r="D8" s="7" t="s">
        <v>32</v>
      </c>
      <c r="E8" s="8" t="s">
        <v>33</v>
      </c>
      <c r="F8" s="9" t="s">
        <v>34</v>
      </c>
    </row>
    <row r="9" spans="2:6" x14ac:dyDescent="0.25">
      <c r="B9" s="2" t="s">
        <v>35</v>
      </c>
      <c r="C9" s="6">
        <v>100</v>
      </c>
      <c r="D9" s="7" t="s">
        <v>32</v>
      </c>
      <c r="E9" s="8" t="s">
        <v>33</v>
      </c>
      <c r="F9" s="9" t="s">
        <v>36</v>
      </c>
    </row>
    <row r="10" spans="2:6" x14ac:dyDescent="0.25">
      <c r="B10" s="2" t="s">
        <v>37</v>
      </c>
      <c r="C10" s="6">
        <v>40</v>
      </c>
      <c r="D10" s="7" t="s">
        <v>32</v>
      </c>
      <c r="E10" s="8" t="s">
        <v>33</v>
      </c>
      <c r="F10" s="9" t="s">
        <v>38</v>
      </c>
    </row>
    <row r="11" spans="2:6" x14ac:dyDescent="0.25">
      <c r="B11" s="2" t="s">
        <v>39</v>
      </c>
      <c r="C11" s="6">
        <v>1</v>
      </c>
      <c r="D11" s="7" t="s">
        <v>40</v>
      </c>
      <c r="E11" s="8" t="s">
        <v>33</v>
      </c>
      <c r="F11" s="9" t="s">
        <v>41</v>
      </c>
    </row>
    <row r="12" spans="2:6" x14ac:dyDescent="0.25">
      <c r="B12" s="2" t="s">
        <v>42</v>
      </c>
      <c r="C12" s="6">
        <v>1.2</v>
      </c>
      <c r="D12" s="7" t="s">
        <v>40</v>
      </c>
      <c r="E12" s="8" t="s">
        <v>33</v>
      </c>
      <c r="F12" s="9" t="s">
        <v>43</v>
      </c>
    </row>
    <row r="13" spans="2:6" x14ac:dyDescent="0.25">
      <c r="B13" s="2" t="s">
        <v>44</v>
      </c>
      <c r="C13" s="6">
        <v>50</v>
      </c>
      <c r="D13" s="7" t="s">
        <v>45</v>
      </c>
      <c r="E13" s="8" t="s">
        <v>33</v>
      </c>
      <c r="F13" s="9" t="s">
        <v>46</v>
      </c>
    </row>
    <row r="14" spans="2:6" x14ac:dyDescent="0.25">
      <c r="B14" s="2" t="s">
        <v>47</v>
      </c>
      <c r="C14" s="10">
        <v>7.4999999999999997E-2</v>
      </c>
      <c r="D14" s="7" t="s">
        <v>48</v>
      </c>
      <c r="E14" s="8" t="s">
        <v>33</v>
      </c>
      <c r="F14" s="9" t="s">
        <v>49</v>
      </c>
    </row>
    <row r="15" spans="2:6" x14ac:dyDescent="0.25">
      <c r="B15" s="2" t="s">
        <v>50</v>
      </c>
      <c r="C15" s="6">
        <v>30</v>
      </c>
      <c r="D15" s="7" t="s">
        <v>32</v>
      </c>
      <c r="E15" s="8" t="s">
        <v>33</v>
      </c>
      <c r="F15" s="9" t="s">
        <v>51</v>
      </c>
    </row>
    <row r="16" spans="2:6" x14ac:dyDescent="0.25">
      <c r="B16" s="2" t="s">
        <v>52</v>
      </c>
      <c r="C16" s="6">
        <v>200</v>
      </c>
      <c r="D16" s="7" t="s">
        <v>32</v>
      </c>
      <c r="E16" s="8" t="s">
        <v>33</v>
      </c>
      <c r="F16" s="9" t="s">
        <v>53</v>
      </c>
    </row>
    <row r="17" spans="2:6" x14ac:dyDescent="0.25">
      <c r="B17" s="2" t="s">
        <v>54</v>
      </c>
      <c r="C17" s="11">
        <v>100</v>
      </c>
      <c r="D17" s="7" t="s">
        <v>55</v>
      </c>
      <c r="E17" s="8" t="s">
        <v>33</v>
      </c>
      <c r="F17" s="9" t="s">
        <v>56</v>
      </c>
    </row>
    <row r="18" spans="2:6" x14ac:dyDescent="0.25">
      <c r="B18" s="2" t="s">
        <v>57</v>
      </c>
      <c r="C18" s="10">
        <v>0.15</v>
      </c>
      <c r="D18" s="7" t="s">
        <v>58</v>
      </c>
      <c r="E18" s="8" t="s">
        <v>33</v>
      </c>
      <c r="F18" s="9" t="s">
        <v>59</v>
      </c>
    </row>
    <row r="19" spans="2:6" x14ac:dyDescent="0.25">
      <c r="B19" s="2" t="s">
        <v>60</v>
      </c>
      <c r="C19" s="10">
        <v>0.2</v>
      </c>
      <c r="D19" s="7" t="s">
        <v>48</v>
      </c>
      <c r="E19" s="8" t="s">
        <v>33</v>
      </c>
      <c r="F19" s="9" t="s">
        <v>61</v>
      </c>
    </row>
    <row r="20" spans="2:6" x14ac:dyDescent="0.25">
      <c r="B20" s="2" t="s">
        <v>62</v>
      </c>
      <c r="C20" s="10">
        <v>0.02</v>
      </c>
      <c r="D20" s="7" t="s">
        <v>48</v>
      </c>
      <c r="E20" s="8" t="s">
        <v>33</v>
      </c>
      <c r="F20" s="9" t="s">
        <v>63</v>
      </c>
    </row>
    <row r="21" spans="2:6" x14ac:dyDescent="0.25">
      <c r="B21" s="2" t="s">
        <v>64</v>
      </c>
      <c r="C21" s="10">
        <v>0.08</v>
      </c>
      <c r="D21" s="7" t="s">
        <v>48</v>
      </c>
      <c r="E21" s="8" t="s">
        <v>33</v>
      </c>
      <c r="F21" s="9" t="s">
        <v>65</v>
      </c>
    </row>
    <row r="22" spans="2:6" x14ac:dyDescent="0.25">
      <c r="B22" s="2" t="s">
        <v>66</v>
      </c>
      <c r="C22" s="10">
        <v>0.2</v>
      </c>
      <c r="D22" s="7" t="s">
        <v>67</v>
      </c>
      <c r="E22" s="8" t="s">
        <v>33</v>
      </c>
      <c r="F22" s="9" t="s">
        <v>68</v>
      </c>
    </row>
    <row r="24" spans="2:6" ht="20.100000000000001" customHeight="1" x14ac:dyDescent="0.25">
      <c r="B24" s="26" t="s">
        <v>69</v>
      </c>
      <c r="C24" s="25"/>
      <c r="D24" s="25"/>
      <c r="E24" s="25"/>
      <c r="F24" s="25"/>
    </row>
    <row r="25" spans="2:6" x14ac:dyDescent="0.25">
      <c r="B25" s="2" t="s">
        <v>70</v>
      </c>
      <c r="C25" s="12">
        <f>C9+C10</f>
        <v>140</v>
      </c>
      <c r="D25" s="7" t="s">
        <v>32</v>
      </c>
      <c r="E25" s="13" t="s">
        <v>71</v>
      </c>
      <c r="F25" s="9" t="s">
        <v>72</v>
      </c>
    </row>
    <row r="26" spans="2:6" x14ac:dyDescent="0.25">
      <c r="B26" s="2" t="s">
        <v>73</v>
      </c>
      <c r="C26" s="12">
        <f>C9-C10</f>
        <v>60</v>
      </c>
      <c r="D26" s="7" t="s">
        <v>32</v>
      </c>
      <c r="E26" s="13" t="s">
        <v>74</v>
      </c>
      <c r="F26" s="9" t="s">
        <v>75</v>
      </c>
    </row>
    <row r="27" spans="2:6" x14ac:dyDescent="0.25">
      <c r="B27" s="2" t="s">
        <v>76</v>
      </c>
      <c r="C27" s="14">
        <f>C10/C8</f>
        <v>0.4</v>
      </c>
      <c r="D27" s="7" t="s">
        <v>77</v>
      </c>
      <c r="E27" s="13" t="s">
        <v>78</v>
      </c>
      <c r="F27" s="9" t="s">
        <v>79</v>
      </c>
    </row>
    <row r="28" spans="2:6" x14ac:dyDescent="0.25">
      <c r="B28" s="2" t="s">
        <v>80</v>
      </c>
      <c r="C28" s="14">
        <f>C9/C8</f>
        <v>1</v>
      </c>
      <c r="D28" s="7" t="s">
        <v>77</v>
      </c>
      <c r="E28" s="13" t="s">
        <v>81</v>
      </c>
      <c r="F28" s="9" t="s">
        <v>82</v>
      </c>
    </row>
    <row r="29" spans="2:6" ht="25.5" x14ac:dyDescent="0.25">
      <c r="B29" s="5" t="s">
        <v>83</v>
      </c>
      <c r="C29" s="15">
        <f>C28*C11-C27*C12</f>
        <v>0.52</v>
      </c>
      <c r="D29" s="16" t="s">
        <v>40</v>
      </c>
      <c r="E29" s="17" t="s">
        <v>84</v>
      </c>
      <c r="F29" s="17" t="s">
        <v>85</v>
      </c>
    </row>
    <row r="30" spans="2:6" x14ac:dyDescent="0.25">
      <c r="B30" s="5" t="s">
        <v>86</v>
      </c>
      <c r="C30" s="18" t="str">
        <f>IF(ABS(C26)&lt;0.05*C8,"Market-neutral (net ~0)","Directional long-bias")</f>
        <v>Directional long-bias</v>
      </c>
      <c r="D30" s="16" t="s">
        <v>40</v>
      </c>
      <c r="E30" s="17" t="s">
        <v>87</v>
      </c>
      <c r="F30" s="17" t="s">
        <v>88</v>
      </c>
    </row>
    <row r="32" spans="2:6" ht="20.100000000000001" customHeight="1" x14ac:dyDescent="0.25">
      <c r="B32" s="26" t="s">
        <v>89</v>
      </c>
      <c r="C32" s="25"/>
      <c r="D32" s="25"/>
      <c r="E32" s="25"/>
      <c r="F32" s="25"/>
    </row>
    <row r="33" spans="2:6" x14ac:dyDescent="0.25">
      <c r="B33" s="2" t="s">
        <v>90</v>
      </c>
      <c r="C33" s="19">
        <f>C13/C14</f>
        <v>666.66666666666674</v>
      </c>
      <c r="D33" s="7" t="s">
        <v>32</v>
      </c>
      <c r="E33" s="13" t="s">
        <v>91</v>
      </c>
      <c r="F33" s="9" t="s">
        <v>92</v>
      </c>
    </row>
    <row r="34" spans="2:6" x14ac:dyDescent="0.25">
      <c r="B34" s="2" t="s">
        <v>93</v>
      </c>
      <c r="C34" s="19">
        <f>C33+C15-C16</f>
        <v>496.66666666666674</v>
      </c>
      <c r="D34" s="7" t="s">
        <v>32</v>
      </c>
      <c r="E34" s="13" t="s">
        <v>94</v>
      </c>
      <c r="F34" s="9" t="s">
        <v>95</v>
      </c>
    </row>
    <row r="35" spans="2:6" x14ac:dyDescent="0.25">
      <c r="B35" s="2" t="s">
        <v>96</v>
      </c>
      <c r="C35" s="20">
        <f>C34/C17*1000</f>
        <v>4966.6666666666679</v>
      </c>
      <c r="D35" s="7" t="s">
        <v>97</v>
      </c>
      <c r="E35" s="13" t="s">
        <v>98</v>
      </c>
      <c r="F35" s="9" t="s">
        <v>99</v>
      </c>
    </row>
    <row r="36" spans="2:6" x14ac:dyDescent="0.25">
      <c r="B36" s="2" t="s">
        <v>100</v>
      </c>
      <c r="C36" s="20">
        <f>C35*(1-C18)</f>
        <v>4221.6666666666679</v>
      </c>
      <c r="D36" s="7" t="s">
        <v>97</v>
      </c>
      <c r="E36" s="13" t="s">
        <v>101</v>
      </c>
      <c r="F36" s="9" t="s">
        <v>102</v>
      </c>
    </row>
    <row r="37" spans="2:6" ht="25.5" x14ac:dyDescent="0.25">
      <c r="B37" s="5" t="s">
        <v>103</v>
      </c>
      <c r="C37" s="18" t="str">
        <f>IF(C36&lt;C35,"DISKON — opportunity buy (cek kualitas aset)","PREMIUM — pasar overoptimistic")</f>
        <v>DISKON — opportunity buy (cek kualitas aset)</v>
      </c>
      <c r="D37" s="16" t="s">
        <v>40</v>
      </c>
      <c r="E37" s="17" t="s">
        <v>87</v>
      </c>
      <c r="F37" s="17" t="s">
        <v>104</v>
      </c>
    </row>
    <row r="38" spans="2:6" x14ac:dyDescent="0.25">
      <c r="B38" s="2" t="s">
        <v>105</v>
      </c>
      <c r="C38" s="19">
        <f>C13/0.08</f>
        <v>625</v>
      </c>
      <c r="D38" s="7" t="s">
        <v>32</v>
      </c>
      <c r="E38" s="13" t="s">
        <v>106</v>
      </c>
      <c r="F38" s="9" t="s">
        <v>107</v>
      </c>
    </row>
    <row r="40" spans="2:6" ht="20.100000000000001" customHeight="1" x14ac:dyDescent="0.25">
      <c r="B40" s="26" t="s">
        <v>108</v>
      </c>
      <c r="C40" s="25"/>
      <c r="D40" s="25"/>
      <c r="E40" s="25"/>
      <c r="F40" s="25"/>
    </row>
    <row r="41" spans="2:6" x14ac:dyDescent="0.25">
      <c r="B41" s="2" t="s">
        <v>109</v>
      </c>
      <c r="C41" s="14">
        <f>C20</f>
        <v>0.02</v>
      </c>
      <c r="D41" s="7" t="s">
        <v>48</v>
      </c>
      <c r="E41" s="13" t="s">
        <v>110</v>
      </c>
      <c r="F41" s="9" t="s">
        <v>111</v>
      </c>
    </row>
    <row r="42" spans="2:6" x14ac:dyDescent="0.25">
      <c r="B42" s="2" t="s">
        <v>112</v>
      </c>
      <c r="C42" s="14">
        <f>MAX(0,C19-C21)</f>
        <v>0.12000000000000001</v>
      </c>
      <c r="D42" s="7" t="s">
        <v>48</v>
      </c>
      <c r="E42" s="13" t="s">
        <v>113</v>
      </c>
      <c r="F42" s="9" t="s">
        <v>114</v>
      </c>
    </row>
    <row r="43" spans="2:6" x14ac:dyDescent="0.25">
      <c r="B43" s="2" t="s">
        <v>115</v>
      </c>
      <c r="C43" s="14">
        <f>C22*C42</f>
        <v>2.4000000000000004E-2</v>
      </c>
      <c r="D43" s="7" t="s">
        <v>48</v>
      </c>
      <c r="E43" s="13" t="s">
        <v>116</v>
      </c>
      <c r="F43" s="9" t="s">
        <v>117</v>
      </c>
    </row>
    <row r="44" spans="2:6" x14ac:dyDescent="0.25">
      <c r="B44" s="5" t="s">
        <v>118</v>
      </c>
      <c r="C44" s="21">
        <f>C19-C41-C43</f>
        <v>0.15600000000000003</v>
      </c>
      <c r="D44" s="16" t="s">
        <v>48</v>
      </c>
      <c r="E44" s="17" t="s">
        <v>119</v>
      </c>
      <c r="F44" s="17" t="s">
        <v>120</v>
      </c>
    </row>
    <row r="45" spans="2:6" x14ac:dyDescent="0.25">
      <c r="B45" s="5" t="s">
        <v>121</v>
      </c>
      <c r="C45" s="18">
        <f>C41+C43</f>
        <v>4.4000000000000004E-2</v>
      </c>
      <c r="D45" s="16" t="s">
        <v>48</v>
      </c>
      <c r="E45" s="17" t="s">
        <v>122</v>
      </c>
      <c r="F45" s="17" t="s">
        <v>123</v>
      </c>
    </row>
  </sheetData>
  <mergeCells count="6">
    <mergeCell ref="B40:F40"/>
    <mergeCell ref="B7:F7"/>
    <mergeCell ref="B24:F24"/>
    <mergeCell ref="B2:F2"/>
    <mergeCell ref="B3:F3"/>
    <mergeCell ref="B32:F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2026-08-14T17:25:48Z</dcterms:created>
  <dcterms:modified xsi:type="dcterms:W3CDTF">2026-08-14T17:26:35Z</dcterms:modified>
</cp:coreProperties>
</file>