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A3ABBFA2-F1D2-4F4D-BFF7-0876158D9691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2" l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30" i="2"/>
  <c r="C27" i="2"/>
  <c r="C28" i="2" s="1"/>
  <c r="C29" i="2" s="1"/>
  <c r="C31" i="2" s="1"/>
  <c r="C26" i="2"/>
  <c r="C21" i="2"/>
  <c r="C20" i="2"/>
  <c r="C22" i="2" s="1"/>
  <c r="C19" i="2"/>
  <c r="C23" i="2" l="1"/>
  <c r="C48" i="2"/>
  <c r="C47" i="2"/>
</calcChain>
</file>

<file path=xl/sharedStrings.xml><?xml version="1.0" encoding="utf-8"?>
<sst xmlns="http://schemas.openxmlformats.org/spreadsheetml/2006/main" count="142" uniqueCount="109">
  <si>
    <t>BREAK-EVEN AUM — RM WRAP FEE vs ADVISOR FLAT FEE</t>
  </si>
  <si>
    <t>Pertemuan 1 · Industri Wealth Management — struktur fee &amp; model bisnis (PB / family office / advisory)</t>
  </si>
  <si>
    <t>RINGKASAN KONSEP</t>
  </si>
  <si>
    <t>Tiga model bisnis WM membebankan biaya berbeda: private banking (wrap fee %AUM), family office (%AUM + overhead tetap), advisor independen (flat fee per review).</t>
  </si>
  <si>
    <t>Fee tahunan = AUM x tarif; akumulasi compounding: AUM_t = AUM_0 x (1 + r - f)^t (fee AUM menggerus return setiap tahun).</t>
  </si>
  <si>
    <t>Break-even AUM = titik di mana total fee AUM-based = total flat fee pada horizon yang sama.</t>
  </si>
  <si>
    <t>Keputusan klien bukan sekadar 'termurah' — bandingkan cakupan layanan (governance, succession, multi-yurisdiksi di family office).</t>
  </si>
  <si>
    <t>CARA PAKAI WORKBOOK</t>
  </si>
  <si>
    <t>1. Buka sheet 'Kalkulasi', ubah sel KUNING (AUM, tarif fee, horizon, return).</t>
  </si>
  <si>
    <t>2. Blok A menghitung skala pendapatan per model bisnis (langkah 1-5, mirror slide P1).</t>
  </si>
  <si>
    <t>3. Blok B menghitung break-even AUM wrap fee 1,2% vs flat Rp 25 jt/thn selama 10 tahun.</t>
  </si>
  <si>
    <t>4. Blok C mensimulasikan compounding 10 tahun: kekayaan klien under RM wrap fee vs advisor flat.</t>
  </si>
  <si>
    <t>LEGENDA WARNA</t>
  </si>
  <si>
    <t>Input (ubah di sini)</t>
  </si>
  <si>
    <t>Sel kuning muda + teks biru = angka asumsi dari slide; silakan diubah.</t>
  </si>
  <si>
    <t>Formula hidup</t>
  </si>
  <si>
    <t>Sel hitam = dihitung otomatis dengan rumus Excel — jangan diketik ulang.</t>
  </si>
  <si>
    <t>Output kunci</t>
  </si>
  <si>
    <t>Sel hijau + tebal + berborder = hasil utama untuk dicocokkan dengan slide.</t>
  </si>
  <si>
    <t>ANGKA KUNCI CONTOH (dari slide deck)</t>
  </si>
  <si>
    <t>AUM contoh Rp 25 miliar: PB wrap 1,2% = Rp 300 jt/thn · FO 0,8% + overhead Rp 500 jt = Rp 700 jt/thn · advisor flat Rp 25 jt x 4 review = Rp 100 jt/thn.</t>
  </si>
  <si>
    <t>Break-even (10 thn): flat total Rp 250 jt vs 12% x AUM -&gt; AUM* = 250/0,12 = Rp 2.083 jt = Rp 2,08 miliar (slide: ~Rp 2,1 M).</t>
  </si>
  <si>
    <t>Compounding 10 thn (r=7%): RM wrap fee -&gt; Rp 43,93 M; advisor flat -&gt; Rp 48,83 M (selisih +Rp 4,90 M untuk klien).</t>
  </si>
  <si>
    <t>Catatan: arah implikasi break-even di slide P1 terbalik — di bawah Rp 2,08 M justru AUM-based yang lebih murah (12% x AUM &lt; Rp 250 jt); di atasnya flat lebih murah. Worksheet ini menghitung arah yang benar.</t>
  </si>
  <si>
    <t>BREAK-EVEN AUM — PERHITUNGAN LANGKAH DEMI LANGKAH</t>
  </si>
  <si>
    <t>Unit: AUM dalam Rp miliar · fee dalam Rp juta · mirror 'Hitung dari Nol' Pertemuan 1</t>
  </si>
  <si>
    <t>Langkah / Variabel</t>
  </si>
  <si>
    <t>Nilai</t>
  </si>
  <si>
    <t>Satuan</t>
  </si>
  <si>
    <t>Rumus</t>
  </si>
  <si>
    <t>Catatan</t>
  </si>
  <si>
    <t>INPUT — UBAH SEL KUNING SAJA</t>
  </si>
  <si>
    <t>AUM klien (AUM0)</t>
  </si>
  <si>
    <t>Rp miliar</t>
  </si>
  <si>
    <t>INPUT</t>
  </si>
  <si>
    <t>Portofolio likuid yang dikelola (contoh slide: Rp 25 M)</t>
  </si>
  <si>
    <t>Wrap fee private banking (f_PB)</t>
  </si>
  <si>
    <t>%/thn</t>
  </si>
  <si>
    <t>Standar wrap fee PB Indonesia (slide: 1,2%)</t>
  </si>
  <si>
    <t>Fee family office (%AUM)</t>
  </si>
  <si>
    <t>Slide: 0,8%</t>
  </si>
  <si>
    <t>Overhead family office</t>
  </si>
  <si>
    <t>Rp juta/thn</t>
  </si>
  <si>
    <t>Tim multi-disiplin 5-20 profesional (slide: Rp 500 jt)</t>
  </si>
  <si>
    <t>Flat fee advisor per review</t>
  </si>
  <si>
    <t>Rp juta/review</t>
  </si>
  <si>
    <t>Advice murni, eksekusi mandiri (slide: Rp 25 jt)</t>
  </si>
  <si>
    <t>Jumlah review per tahun</t>
  </si>
  <si>
    <t>kali/thn</t>
  </si>
  <si>
    <t>Slide: 4 review setahun</t>
  </si>
  <si>
    <t>Flat fee advisor — skenario break-even</t>
  </si>
  <si>
    <t>Skenario HDN slide: 1 paket review setahun (Rp 25 jt/thn)</t>
  </si>
  <si>
    <t>Horizon perencanaan (T)</t>
  </si>
  <si>
    <t>thn</t>
  </si>
  <si>
    <t>Slide: 10 tahun</t>
  </si>
  <si>
    <t>Asumsi return bruto portofolio (r)</t>
  </si>
  <si>
    <t>Untuk simulasi compounding Blok C</t>
  </si>
  <si>
    <t>BLOK A · SKALA PENDAPATAN PER MODEL BISNIS (AUM Rp 25 M) — LANGKAH 1-5</t>
  </si>
  <si>
    <t>1. Fee private banking (wrap fee)</t>
  </si>
  <si>
    <t>'= C8*1000*C9</t>
  </si>
  <si>
    <t>1,2% x Rp 25 M = Rp 300 jt/thn (investasi+custody+reporting satu tagihan).</t>
  </si>
  <si>
    <t>2. Fee family office (AUM + overhead)</t>
  </si>
  <si>
    <t>'= C8*1000*C10+C11</t>
  </si>
  <si>
    <t>0,8% x Rp 25 M + Rp 500 jt = Rp 700 jt/thn; mahal tapi mencakup governance &amp; succession.</t>
  </si>
  <si>
    <t>3. Fee advisor independen (flat x review)</t>
  </si>
  <si>
    <t>'= C12*C13</t>
  </si>
  <si>
    <t>Rp 25 jt x 4 review = Rp 100 jt/thn — cocok untuk klien yang mandiri eksekusi.</t>
  </si>
  <si>
    <t>4. Selisih family office vs advisor</t>
  </si>
  <si>
    <t>'= C20-C21</t>
  </si>
  <si>
    <t>Slide: Rp 700 M - Rp 100 jt = Rp 600 jt/thn (selisih cakupan layanan).</t>
  </si>
  <si>
    <t>5. Model termurah untuk klien ini</t>
  </si>
  <si>
    <t>—</t>
  </si>
  <si>
    <t>IF(...)</t>
  </si>
  <si>
    <t>Slide menyimpulkan PB termurah (Rp 300 jt) dibanding FO (Rp 700 jt) untuk layanan terintegrasi penuh; advisor flat paling murah jika klien mandiri eksekusi.</t>
  </si>
  <si>
    <t>BLOK B · BREAK-EVEN AUM — WRAP FEE 1,2% vs FLAT Rp 25 JT/THN x 10 THN</t>
  </si>
  <si>
    <t>1. Wrap fee total selama T thn</t>
  </si>
  <si>
    <t>% dari AUM</t>
  </si>
  <si>
    <t>'= C9*C15</t>
  </si>
  <si>
    <t>1,2% x 10 thn = 12% dari AUM (abaikan compounding — model statis slide).</t>
  </si>
  <si>
    <t>2. Flat fee total selama T thn</t>
  </si>
  <si>
    <t>Rp juta</t>
  </si>
  <si>
    <t>'= C14*C15</t>
  </si>
  <si>
    <t>Rp 25 jt x 10 thn = Rp 250 jt total.</t>
  </si>
  <si>
    <t>3. Break-even AUM (Rp juta)</t>
  </si>
  <si>
    <t>'= C27/C26</t>
  </si>
  <si>
    <t>250 / 0,12 = Rp 2.083,33 jt (slide: Rp 2.083.333.333).</t>
  </si>
  <si>
    <t>4. Break-even AUM (Rp miliar)</t>
  </si>
  <si>
    <t>'= C28/1000</t>
  </si>
  <si>
    <t>Slide: ~Rp 2,1 miliar.</t>
  </si>
  <si>
    <t>5. Biaya tahunan klien: wrap vs flat</t>
  </si>
  <si>
    <t>Wrap = 1,2% x 25 M = Rp 300 jt/thn vs flat Rp 25 jt/thn -&gt; flat lebih murah untuk klien ini.</t>
  </si>
  <si>
    <t>6. Posisi AUM klien vs break-even</t>
  </si>
  <si>
    <t>Cek arah: AUM Rp 25 M &gt; Rp 2,08 M -&gt; flat lebih murah secara nominal (bandingkan Blok C untuk efek compounding).</t>
  </si>
  <si>
    <t>BLOK C · COMPOUNDING 10 THN — AUM_t = AUM_(t-1) x (1 + r - f) vs AUM_(t-1) x (1 + r) - flat</t>
  </si>
  <si>
    <t>Thn ke-</t>
  </si>
  <si>
    <t>AUM under RM wrap fee</t>
  </si>
  <si>
    <t>AUM under advisor flat</t>
  </si>
  <si>
    <t>awal</t>
  </si>
  <si>
    <t>Baris awal = AUM0.</t>
  </si>
  <si>
    <t>Wrap: fee menggerus return; flat: dibayar dari kas portofolio.</t>
  </si>
  <si>
    <t>Kekayaan akhir RM wrap fee (thn 10)</t>
  </si>
  <si>
    <t>'= C45</t>
  </si>
  <si>
    <t>Rp 25 M x (1+7%-1,2%)^10 = Rp 43,93 M.</t>
  </si>
  <si>
    <t>Kekayaan akhir advisor flat (thn 10)</t>
  </si>
  <si>
    <t>'= D45</t>
  </si>
  <si>
    <t>Rp 25 M x 1,07^10 - anuitas flat = Rp 48,83 M.</t>
  </si>
  <si>
    <t>Selisih kekayaan klien (flat - wrap)</t>
  </si>
  <si>
    <t>'= D45-C45</t>
  </si>
  <si>
    <t>+Rp 4,90 M — fee compounding adalah 'biaya senyap' terbesar.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</si>
</sst>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p &quot;#,##0&quot; jt&quot;"/>
    <numFmt numFmtId="165" formatCode="&quot;Rp &quot;#,##0.00&quot; M&quot;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0" fontId="5" fillId="4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0" fontId="4" fillId="0" borderId="1" xfId="0" applyNumberFormat="1" applyFont="1" applyBorder="1" applyAlignment="1">
      <alignment horizontal="right" vertical="center"/>
    </xf>
    <xf numFmtId="165" fontId="6" fillId="5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7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86" customWidth="1"/>
  </cols>
  <sheetData>
    <row r="2" spans="2:3" ht="30" customHeight="1" x14ac:dyDescent="0.25">
      <c r="B2" s="25" t="s">
        <v>0</v>
      </c>
      <c r="C2" s="26"/>
    </row>
    <row r="3" spans="2:3" ht="20.100000000000001" customHeight="1" x14ac:dyDescent="0.25">
      <c r="B3" s="28" t="s">
        <v>1</v>
      </c>
      <c r="C3" s="26"/>
    </row>
    <row r="5" spans="2:3" x14ac:dyDescent="0.25">
      <c r="B5" s="27" t="s">
        <v>2</v>
      </c>
      <c r="C5" s="26"/>
    </row>
    <row r="6" spans="2:3" x14ac:dyDescent="0.25">
      <c r="B6" s="23" t="s">
        <v>3</v>
      </c>
      <c r="C6" s="24"/>
    </row>
    <row r="7" spans="2:3" x14ac:dyDescent="0.25">
      <c r="B7" s="23" t="s">
        <v>4</v>
      </c>
      <c r="C7" s="24"/>
    </row>
    <row r="8" spans="2:3" x14ac:dyDescent="0.25">
      <c r="B8" s="23" t="s">
        <v>5</v>
      </c>
      <c r="C8" s="24"/>
    </row>
    <row r="9" spans="2:3" x14ac:dyDescent="0.25">
      <c r="B9" s="23" t="s">
        <v>6</v>
      </c>
      <c r="C9" s="24"/>
    </row>
    <row r="11" spans="2:3" x14ac:dyDescent="0.25">
      <c r="B11" s="27" t="s">
        <v>7</v>
      </c>
      <c r="C11" s="26"/>
    </row>
    <row r="12" spans="2:3" x14ac:dyDescent="0.25">
      <c r="B12" s="23" t="s">
        <v>8</v>
      </c>
      <c r="C12" s="24"/>
    </row>
    <row r="13" spans="2:3" x14ac:dyDescent="0.25">
      <c r="B13" s="23" t="s">
        <v>9</v>
      </c>
      <c r="C13" s="24"/>
    </row>
    <row r="14" spans="2:3" x14ac:dyDescent="0.25">
      <c r="B14" s="23" t="s">
        <v>10</v>
      </c>
      <c r="C14" s="24"/>
    </row>
    <row r="15" spans="2:3" x14ac:dyDescent="0.25">
      <c r="B15" s="23" t="s">
        <v>11</v>
      </c>
      <c r="C15" s="24"/>
    </row>
    <row r="17" spans="2:3" x14ac:dyDescent="0.25">
      <c r="B17" s="27" t="s">
        <v>12</v>
      </c>
      <c r="C17" s="26"/>
    </row>
    <row r="18" spans="2:3" x14ac:dyDescent="0.25">
      <c r="B18" s="3" t="s">
        <v>13</v>
      </c>
      <c r="C18" s="2" t="s">
        <v>14</v>
      </c>
    </row>
    <row r="19" spans="2:3" x14ac:dyDescent="0.25">
      <c r="B19" s="4" t="s">
        <v>15</v>
      </c>
      <c r="C19" s="2" t="s">
        <v>16</v>
      </c>
    </row>
    <row r="20" spans="2:3" x14ac:dyDescent="0.25">
      <c r="B20" s="5" t="s">
        <v>17</v>
      </c>
      <c r="C20" s="2" t="s">
        <v>18</v>
      </c>
    </row>
    <row r="22" spans="2:3" x14ac:dyDescent="0.25">
      <c r="B22" s="27" t="s">
        <v>19</v>
      </c>
      <c r="C22" s="26"/>
    </row>
    <row r="23" spans="2:3" x14ac:dyDescent="0.25">
      <c r="B23" s="23" t="s">
        <v>20</v>
      </c>
      <c r="C23" s="24"/>
    </row>
    <row r="24" spans="2:3" x14ac:dyDescent="0.25">
      <c r="B24" s="23" t="s">
        <v>21</v>
      </c>
      <c r="C24" s="24"/>
    </row>
    <row r="25" spans="2:3" x14ac:dyDescent="0.25">
      <c r="B25" s="23" t="s">
        <v>22</v>
      </c>
      <c r="C25" s="24"/>
    </row>
    <row r="27" spans="2:3" x14ac:dyDescent="0.25">
      <c r="B27" s="29" t="s">
        <v>23</v>
      </c>
      <c r="C27" s="26"/>
    </row>
  </sheetData>
  <mergeCells count="18">
    <mergeCell ref="B25:C25"/>
    <mergeCell ref="B3:C3"/>
    <mergeCell ref="B5:C5"/>
    <mergeCell ref="B27:C27"/>
    <mergeCell ref="B23:C23"/>
    <mergeCell ref="B22:C22"/>
    <mergeCell ref="B14:C14"/>
    <mergeCell ref="B17:C17"/>
    <mergeCell ref="B9:C9"/>
    <mergeCell ref="B8:C8"/>
    <mergeCell ref="B12:C12"/>
    <mergeCell ref="B13:C13"/>
    <mergeCell ref="B6:C6"/>
    <mergeCell ref="B24:C24"/>
    <mergeCell ref="B2:C2"/>
    <mergeCell ref="B15:C15"/>
    <mergeCell ref="B7:C7"/>
    <mergeCell ref="B11:C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8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46" customWidth="1"/>
    <col min="3" max="3" width="15" customWidth="1"/>
    <col min="4" max="4" width="14" customWidth="1"/>
    <col min="5" max="5" width="34" customWidth="1"/>
    <col min="6" max="6" width="54" customWidth="1"/>
  </cols>
  <sheetData>
    <row r="2" spans="2:6" ht="26.1" customHeight="1" x14ac:dyDescent="0.25">
      <c r="B2" s="25" t="s">
        <v>24</v>
      </c>
      <c r="C2" s="26"/>
      <c r="D2" s="26"/>
      <c r="E2" s="26"/>
      <c r="F2" s="26"/>
    </row>
    <row r="3" spans="2:6" x14ac:dyDescent="0.25">
      <c r="B3" s="28" t="s">
        <v>25</v>
      </c>
      <c r="C3" s="26"/>
      <c r="D3" s="26"/>
      <c r="E3" s="26"/>
      <c r="F3" s="26"/>
    </row>
    <row r="5" spans="2:6" ht="21.95" customHeight="1" x14ac:dyDescent="0.25"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</row>
    <row r="7" spans="2:6" ht="20.100000000000001" customHeight="1" x14ac:dyDescent="0.25">
      <c r="B7" s="27" t="s">
        <v>31</v>
      </c>
      <c r="C7" s="26"/>
      <c r="D7" s="26"/>
      <c r="E7" s="26"/>
      <c r="F7" s="26"/>
    </row>
    <row r="8" spans="2:6" x14ac:dyDescent="0.25">
      <c r="B8" s="2" t="s">
        <v>32</v>
      </c>
      <c r="C8" s="6">
        <v>25</v>
      </c>
      <c r="D8" s="7" t="s">
        <v>33</v>
      </c>
      <c r="E8" s="8" t="s">
        <v>34</v>
      </c>
      <c r="F8" s="9" t="s">
        <v>35</v>
      </c>
    </row>
    <row r="9" spans="2:6" x14ac:dyDescent="0.25">
      <c r="B9" s="2" t="s">
        <v>36</v>
      </c>
      <c r="C9" s="10">
        <v>1.2E-2</v>
      </c>
      <c r="D9" s="7" t="s">
        <v>37</v>
      </c>
      <c r="E9" s="8" t="s">
        <v>34</v>
      </c>
      <c r="F9" s="9" t="s">
        <v>38</v>
      </c>
    </row>
    <row r="10" spans="2:6" x14ac:dyDescent="0.25">
      <c r="B10" s="2" t="s">
        <v>39</v>
      </c>
      <c r="C10" s="10">
        <v>8.0000000000000002E-3</v>
      </c>
      <c r="D10" s="7" t="s">
        <v>37</v>
      </c>
      <c r="E10" s="8" t="s">
        <v>34</v>
      </c>
      <c r="F10" s="9" t="s">
        <v>40</v>
      </c>
    </row>
    <row r="11" spans="2:6" x14ac:dyDescent="0.25">
      <c r="B11" s="2" t="s">
        <v>41</v>
      </c>
      <c r="C11" s="11">
        <v>500</v>
      </c>
      <c r="D11" s="7" t="s">
        <v>42</v>
      </c>
      <c r="E11" s="8" t="s">
        <v>34</v>
      </c>
      <c r="F11" s="9" t="s">
        <v>43</v>
      </c>
    </row>
    <row r="12" spans="2:6" x14ac:dyDescent="0.25">
      <c r="B12" s="2" t="s">
        <v>44</v>
      </c>
      <c r="C12" s="11">
        <v>25</v>
      </c>
      <c r="D12" s="7" t="s">
        <v>45</v>
      </c>
      <c r="E12" s="8" t="s">
        <v>34</v>
      </c>
      <c r="F12" s="9" t="s">
        <v>46</v>
      </c>
    </row>
    <row r="13" spans="2:6" x14ac:dyDescent="0.25">
      <c r="B13" s="2" t="s">
        <v>47</v>
      </c>
      <c r="C13" s="12">
        <v>4</v>
      </c>
      <c r="D13" s="7" t="s">
        <v>48</v>
      </c>
      <c r="E13" s="8" t="s">
        <v>34</v>
      </c>
      <c r="F13" s="9" t="s">
        <v>49</v>
      </c>
    </row>
    <row r="14" spans="2:6" x14ac:dyDescent="0.25">
      <c r="B14" s="2" t="s">
        <v>50</v>
      </c>
      <c r="C14" s="11">
        <v>25</v>
      </c>
      <c r="D14" s="7" t="s">
        <v>42</v>
      </c>
      <c r="E14" s="8" t="s">
        <v>34</v>
      </c>
      <c r="F14" s="9" t="s">
        <v>51</v>
      </c>
    </row>
    <row r="15" spans="2:6" x14ac:dyDescent="0.25">
      <c r="B15" s="2" t="s">
        <v>52</v>
      </c>
      <c r="C15" s="12">
        <v>10</v>
      </c>
      <c r="D15" s="7" t="s">
        <v>53</v>
      </c>
      <c r="E15" s="8" t="s">
        <v>34</v>
      </c>
      <c r="F15" s="9" t="s">
        <v>54</v>
      </c>
    </row>
    <row r="16" spans="2:6" x14ac:dyDescent="0.25">
      <c r="B16" s="2" t="s">
        <v>55</v>
      </c>
      <c r="C16" s="10">
        <v>7.0000000000000007E-2</v>
      </c>
      <c r="D16" s="7" t="s">
        <v>37</v>
      </c>
      <c r="E16" s="8" t="s">
        <v>34</v>
      </c>
      <c r="F16" s="9" t="s">
        <v>56</v>
      </c>
    </row>
    <row r="18" spans="2:6" ht="20.100000000000001" customHeight="1" x14ac:dyDescent="0.25">
      <c r="B18" s="27" t="s">
        <v>57</v>
      </c>
      <c r="C18" s="26"/>
      <c r="D18" s="26"/>
      <c r="E18" s="26"/>
      <c r="F18" s="26"/>
    </row>
    <row r="19" spans="2:6" ht="25.5" x14ac:dyDescent="0.25">
      <c r="B19" s="2" t="s">
        <v>58</v>
      </c>
      <c r="C19" s="13">
        <f>C8*1000*C9</f>
        <v>300</v>
      </c>
      <c r="D19" s="7" t="s">
        <v>42</v>
      </c>
      <c r="E19" s="14" t="s">
        <v>59</v>
      </c>
      <c r="F19" s="9" t="s">
        <v>60</v>
      </c>
    </row>
    <row r="20" spans="2:6" ht="25.5" x14ac:dyDescent="0.25">
      <c r="B20" s="2" t="s">
        <v>61</v>
      </c>
      <c r="C20" s="13">
        <f>C8*1000*C10+C11</f>
        <v>700</v>
      </c>
      <c r="D20" s="7" t="s">
        <v>42</v>
      </c>
      <c r="E20" s="14" t="s">
        <v>62</v>
      </c>
      <c r="F20" s="9" t="s">
        <v>63</v>
      </c>
    </row>
    <row r="21" spans="2:6" ht="25.5" x14ac:dyDescent="0.25">
      <c r="B21" s="2" t="s">
        <v>64</v>
      </c>
      <c r="C21" s="13">
        <f>C12*C13</f>
        <v>100</v>
      </c>
      <c r="D21" s="7" t="s">
        <v>42</v>
      </c>
      <c r="E21" s="14" t="s">
        <v>65</v>
      </c>
      <c r="F21" s="9" t="s">
        <v>66</v>
      </c>
    </row>
    <row r="22" spans="2:6" ht="25.5" x14ac:dyDescent="0.25">
      <c r="B22" s="2" t="s">
        <v>67</v>
      </c>
      <c r="C22" s="13">
        <f>C20-C21</f>
        <v>600</v>
      </c>
      <c r="D22" s="7" t="s">
        <v>42</v>
      </c>
      <c r="E22" s="14" t="s">
        <v>68</v>
      </c>
      <c r="F22" s="9" t="s">
        <v>69</v>
      </c>
    </row>
    <row r="23" spans="2:6" ht="38.25" x14ac:dyDescent="0.25">
      <c r="B23" s="5" t="s">
        <v>70</v>
      </c>
      <c r="C23" s="15" t="str">
        <f>IF(C21&lt;C19,IF(C21&lt;C20,"Advisor flat fee","Family office"),IF(C19&lt;C20,"Private banking (wrap)","Family office"))</f>
        <v>Advisor flat fee</v>
      </c>
      <c r="D23" s="16" t="s">
        <v>71</v>
      </c>
      <c r="E23" s="17" t="s">
        <v>72</v>
      </c>
      <c r="F23" s="17" t="s">
        <v>73</v>
      </c>
    </row>
    <row r="25" spans="2:6" ht="20.100000000000001" customHeight="1" x14ac:dyDescent="0.25">
      <c r="B25" s="27" t="s">
        <v>74</v>
      </c>
      <c r="C25" s="26"/>
      <c r="D25" s="26"/>
      <c r="E25" s="26"/>
      <c r="F25" s="26"/>
    </row>
    <row r="26" spans="2:6" ht="25.5" x14ac:dyDescent="0.25">
      <c r="B26" s="2" t="s">
        <v>75</v>
      </c>
      <c r="C26" s="18">
        <f>C9*C15</f>
        <v>0.12</v>
      </c>
      <c r="D26" s="7" t="s">
        <v>76</v>
      </c>
      <c r="E26" s="14" t="s">
        <v>77</v>
      </c>
      <c r="F26" s="9" t="s">
        <v>78</v>
      </c>
    </row>
    <row r="27" spans="2:6" x14ac:dyDescent="0.25">
      <c r="B27" s="2" t="s">
        <v>79</v>
      </c>
      <c r="C27" s="13">
        <f>C14*C15</f>
        <v>250</v>
      </c>
      <c r="D27" s="7" t="s">
        <v>80</v>
      </c>
      <c r="E27" s="14" t="s">
        <v>81</v>
      </c>
      <c r="F27" s="9" t="s">
        <v>82</v>
      </c>
    </row>
    <row r="28" spans="2:6" x14ac:dyDescent="0.25">
      <c r="B28" s="2" t="s">
        <v>83</v>
      </c>
      <c r="C28" s="13">
        <f>C27/C26</f>
        <v>2083.3333333333335</v>
      </c>
      <c r="D28" s="7" t="s">
        <v>80</v>
      </c>
      <c r="E28" s="14" t="s">
        <v>84</v>
      </c>
      <c r="F28" s="9" t="s">
        <v>85</v>
      </c>
    </row>
    <row r="29" spans="2:6" x14ac:dyDescent="0.25">
      <c r="B29" s="5" t="s">
        <v>86</v>
      </c>
      <c r="C29" s="19">
        <f>C28/1000</f>
        <v>2.0833333333333335</v>
      </c>
      <c r="D29" s="16" t="s">
        <v>33</v>
      </c>
      <c r="E29" s="17" t="s">
        <v>87</v>
      </c>
      <c r="F29" s="17" t="s">
        <v>88</v>
      </c>
    </row>
    <row r="30" spans="2:6" ht="25.5" x14ac:dyDescent="0.25">
      <c r="B30" s="5" t="s">
        <v>89</v>
      </c>
      <c r="C30" s="15" t="str">
        <f>IF(C8*1000*C9&lt;C14,"Wrap fee lebih murah","Flat fee lebih murah")</f>
        <v>Flat fee lebih murah</v>
      </c>
      <c r="D30" s="16" t="s">
        <v>71</v>
      </c>
      <c r="E30" s="17" t="s">
        <v>72</v>
      </c>
      <c r="F30" s="17" t="s">
        <v>90</v>
      </c>
    </row>
    <row r="31" spans="2:6" ht="25.5" x14ac:dyDescent="0.25">
      <c r="B31" s="5" t="s">
        <v>91</v>
      </c>
      <c r="C31" s="15" t="str">
        <f>IF(C8&gt;C29,"AUM &gt; break-even: total fee AUM-based (12% x AUM) melampaui Rp 250 jt -&gt; flat lebih murah","AUM &lt; break-even: 12% x AUM &lt; Rp 250 jt -&gt; AUM-based lebih murah")</f>
        <v>AUM &gt; break-even: total fee AUM-based (12% x AUM) melampaui Rp 250 jt -&gt; flat lebih murah</v>
      </c>
      <c r="D31" s="16" t="s">
        <v>71</v>
      </c>
      <c r="E31" s="17" t="s">
        <v>72</v>
      </c>
      <c r="F31" s="17" t="s">
        <v>92</v>
      </c>
    </row>
    <row r="33" spans="2:6" ht="20.100000000000001" customHeight="1" x14ac:dyDescent="0.25">
      <c r="B33" s="27" t="s">
        <v>93</v>
      </c>
      <c r="C33" s="26"/>
      <c r="D33" s="26"/>
      <c r="E33" s="26"/>
      <c r="F33" s="26"/>
    </row>
    <row r="34" spans="2:6" ht="20.100000000000001" customHeight="1" x14ac:dyDescent="0.25">
      <c r="B34" s="1" t="s">
        <v>94</v>
      </c>
      <c r="C34" s="1" t="s">
        <v>95</v>
      </c>
      <c r="D34" s="1" t="s">
        <v>96</v>
      </c>
      <c r="E34" s="1"/>
      <c r="F34" s="1"/>
    </row>
    <row r="35" spans="2:6" x14ac:dyDescent="0.25">
      <c r="B35" s="20">
        <v>0</v>
      </c>
      <c r="C35" s="21">
        <f>C8</f>
        <v>25</v>
      </c>
      <c r="D35" s="21">
        <f>C8</f>
        <v>25</v>
      </c>
      <c r="E35" s="22" t="s">
        <v>97</v>
      </c>
      <c r="F35" s="22" t="s">
        <v>98</v>
      </c>
    </row>
    <row r="36" spans="2:6" x14ac:dyDescent="0.25">
      <c r="B36" s="20">
        <v>1</v>
      </c>
      <c r="C36" s="21">
        <f>C35*(1+C16-C9)</f>
        <v>26.450000000000003</v>
      </c>
      <c r="D36" s="21">
        <f>D35*(1+C16)-C14/1000</f>
        <v>26.725000000000001</v>
      </c>
      <c r="E36" s="22"/>
      <c r="F36" s="22" t="s">
        <v>99</v>
      </c>
    </row>
    <row r="37" spans="2:6" x14ac:dyDescent="0.25">
      <c r="B37" s="20">
        <v>2</v>
      </c>
      <c r="C37" s="21">
        <f>C36*(1+C16-C9)</f>
        <v>27.984100000000005</v>
      </c>
      <c r="D37" s="21">
        <f>D36*(1+C16)-C14/1000</f>
        <v>28.570750000000004</v>
      </c>
      <c r="E37" s="22"/>
      <c r="F37" s="22" t="s">
        <v>99</v>
      </c>
    </row>
    <row r="38" spans="2:6" x14ac:dyDescent="0.25">
      <c r="B38" s="20">
        <v>3</v>
      </c>
      <c r="C38" s="21">
        <f>C37*(1+C16-C9)</f>
        <v>29.607177800000006</v>
      </c>
      <c r="D38" s="21">
        <f>D37*(1+C16)-C14/1000</f>
        <v>30.545702500000008</v>
      </c>
      <c r="E38" s="22"/>
      <c r="F38" s="22" t="s">
        <v>99</v>
      </c>
    </row>
    <row r="39" spans="2:6" x14ac:dyDescent="0.25">
      <c r="B39" s="20">
        <v>4</v>
      </c>
      <c r="C39" s="21">
        <f>C38*(1+C16-C9)</f>
        <v>31.324394112400007</v>
      </c>
      <c r="D39" s="21">
        <f>D38*(1+C16)-C14/1000</f>
        <v>32.65890167500001</v>
      </c>
      <c r="E39" s="22"/>
      <c r="F39" s="22" t="s">
        <v>99</v>
      </c>
    </row>
    <row r="40" spans="2:6" x14ac:dyDescent="0.25">
      <c r="B40" s="20">
        <v>5</v>
      </c>
      <c r="C40" s="21">
        <f>C39*(1+C16-C9)</f>
        <v>33.141208970919209</v>
      </c>
      <c r="D40" s="21">
        <f>D39*(1+C16)-C14/1000</f>
        <v>34.920024792250011</v>
      </c>
      <c r="E40" s="22"/>
      <c r="F40" s="22" t="s">
        <v>99</v>
      </c>
    </row>
    <row r="41" spans="2:6" x14ac:dyDescent="0.25">
      <c r="B41" s="20">
        <v>6</v>
      </c>
      <c r="C41" s="21">
        <f>C40*(1+C16-C9)</f>
        <v>35.063399091232526</v>
      </c>
      <c r="D41" s="21">
        <f>D40*(1+C16)-C14/1000</f>
        <v>37.339426527707516</v>
      </c>
      <c r="E41" s="22"/>
      <c r="F41" s="22" t="s">
        <v>99</v>
      </c>
    </row>
    <row r="42" spans="2:6" x14ac:dyDescent="0.25">
      <c r="B42" s="20">
        <v>7</v>
      </c>
      <c r="C42" s="21">
        <f>C41*(1+C16-C9)</f>
        <v>37.097076238524018</v>
      </c>
      <c r="D42" s="21">
        <f>D41*(1+C16)-C14/1000</f>
        <v>39.928186384647049</v>
      </c>
      <c r="E42" s="22"/>
      <c r="F42" s="22" t="s">
        <v>99</v>
      </c>
    </row>
    <row r="43" spans="2:6" x14ac:dyDescent="0.25">
      <c r="B43" s="20">
        <v>8</v>
      </c>
      <c r="C43" s="21">
        <f>C42*(1+C16-C9)</f>
        <v>39.248706660358415</v>
      </c>
      <c r="D43" s="21">
        <f>D42*(1+C16)-C14/1000</f>
        <v>42.698159431572343</v>
      </c>
      <c r="E43" s="22"/>
      <c r="F43" s="22" t="s">
        <v>99</v>
      </c>
    </row>
    <row r="44" spans="2:6" x14ac:dyDescent="0.25">
      <c r="B44" s="20">
        <v>9</v>
      </c>
      <c r="C44" s="21">
        <f>C43*(1+C16-C9)</f>
        <v>41.525131646659204</v>
      </c>
      <c r="D44" s="21">
        <f>D43*(1+C16)-C14/1000</f>
        <v>45.662030591782411</v>
      </c>
      <c r="E44" s="22"/>
      <c r="F44" s="22" t="s">
        <v>99</v>
      </c>
    </row>
    <row r="45" spans="2:6" x14ac:dyDescent="0.25">
      <c r="B45" s="20">
        <v>10</v>
      </c>
      <c r="C45" s="21">
        <f>C44*(1+C16-C9)</f>
        <v>43.933589282165443</v>
      </c>
      <c r="D45" s="21">
        <f>D44*(1+C16)-C14/1000</f>
        <v>48.833372733207185</v>
      </c>
      <c r="E45" s="22"/>
      <c r="F45" s="22" t="s">
        <v>99</v>
      </c>
    </row>
    <row r="46" spans="2:6" x14ac:dyDescent="0.25">
      <c r="B46" s="5" t="s">
        <v>100</v>
      </c>
      <c r="C46" s="19">
        <f>C45</f>
        <v>43.933589282165443</v>
      </c>
      <c r="D46" s="16" t="s">
        <v>33</v>
      </c>
      <c r="E46" s="17" t="s">
        <v>101</v>
      </c>
      <c r="F46" s="17" t="s">
        <v>102</v>
      </c>
    </row>
    <row r="47" spans="2:6" x14ac:dyDescent="0.25">
      <c r="B47" s="5" t="s">
        <v>103</v>
      </c>
      <c r="C47" s="19">
        <f>D45</f>
        <v>48.833372733207185</v>
      </c>
      <c r="D47" s="16" t="s">
        <v>33</v>
      </c>
      <c r="E47" s="17" t="s">
        <v>104</v>
      </c>
      <c r="F47" s="17" t="s">
        <v>105</v>
      </c>
    </row>
    <row r="48" spans="2:6" x14ac:dyDescent="0.25">
      <c r="B48" s="5" t="s">
        <v>106</v>
      </c>
      <c r="C48" s="19">
        <f>D45-C45</f>
        <v>4.899783451041742</v>
      </c>
      <c r="D48" s="16" t="s">
        <v>33</v>
      </c>
      <c r="E48" s="17" t="s">
        <v>107</v>
      </c>
      <c r="F48" s="17" t="s">
        <v>108</v>
      </c>
    </row>
  </sheetData>
  <mergeCells count="6">
    <mergeCell ref="B7:F7"/>
    <mergeCell ref="B2:F2"/>
    <mergeCell ref="B33:F33"/>
    <mergeCell ref="B25:F25"/>
    <mergeCell ref="B3:F3"/>
    <mergeCell ref="B18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2026-08-14T17:25:48Z</dcterms:created>
  <dcterms:modified xsi:type="dcterms:W3CDTF">2026-08-14T17:26:21Z</dcterms:modified>
</cp:coreProperties>
</file>