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263118CF-332A-4F60-A057-1778779E0D83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  <sheet name="Proyeks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3" l="1"/>
  <c r="C26" i="2"/>
  <c r="C28" i="2" s="1"/>
  <c r="C29" i="2" s="1"/>
  <c r="C30" i="2" s="1"/>
  <c r="C19" i="2"/>
  <c r="C20" i="2" s="1"/>
  <c r="C18" i="2"/>
  <c r="C22" i="2" s="1"/>
  <c r="C23" i="2" l="1"/>
  <c r="C21" i="2"/>
  <c r="D6" i="3"/>
  <c r="E6" i="3"/>
  <c r="G6" i="3" s="1"/>
  <c r="C27" i="2"/>
  <c r="F6" i="3" l="1"/>
  <c r="C7" i="3" s="1"/>
  <c r="E7" i="3"/>
  <c r="D7" i="3"/>
  <c r="F7" i="3" s="1"/>
  <c r="C8" i="3" s="1"/>
  <c r="G7" i="3"/>
  <c r="E8" i="3" l="1"/>
  <c r="D8" i="3"/>
  <c r="F8" i="3" s="1"/>
  <c r="C9" i="3" s="1"/>
  <c r="G8" i="3"/>
  <c r="E9" i="3" l="1"/>
  <c r="D9" i="3"/>
  <c r="F9" i="3" s="1"/>
  <c r="C10" i="3" s="1"/>
  <c r="G9" i="3"/>
  <c r="E10" i="3" l="1"/>
  <c r="D10" i="3"/>
  <c r="F10" i="3" s="1"/>
  <c r="C11" i="3" s="1"/>
  <c r="G10" i="3"/>
  <c r="E11" i="3" l="1"/>
  <c r="D11" i="3"/>
  <c r="F11" i="3" s="1"/>
  <c r="C12" i="3" s="1"/>
  <c r="G11" i="3"/>
  <c r="E12" i="3" l="1"/>
  <c r="D12" i="3"/>
  <c r="F12" i="3" s="1"/>
  <c r="C13" i="3" s="1"/>
  <c r="G12" i="3"/>
  <c r="E13" i="3" l="1"/>
  <c r="D13" i="3"/>
  <c r="F13" i="3" s="1"/>
  <c r="C14" i="3" s="1"/>
  <c r="G13" i="3"/>
  <c r="D14" i="3" l="1"/>
  <c r="F14" i="3" s="1"/>
  <c r="C15" i="3" s="1"/>
  <c r="E14" i="3"/>
  <c r="G14" i="3"/>
  <c r="D15" i="3" l="1"/>
  <c r="E15" i="3"/>
  <c r="G15" i="3"/>
  <c r="F15" i="3" l="1"/>
  <c r="C16" i="3" s="1"/>
  <c r="E16" i="3"/>
  <c r="D16" i="3"/>
  <c r="F16" i="3"/>
  <c r="C17" i="3" s="1"/>
  <c r="G16" i="3"/>
  <c r="E17" i="3" l="1"/>
  <c r="G17" i="3" s="1"/>
  <c r="D17" i="3"/>
  <c r="F17" i="3" s="1"/>
  <c r="C18" i="3" s="1"/>
  <c r="E18" i="3" l="1"/>
  <c r="F18" i="3" s="1"/>
  <c r="C19" i="3" s="1"/>
  <c r="D18" i="3"/>
  <c r="D19" i="3" l="1"/>
  <c r="E19" i="3"/>
  <c r="F19" i="3"/>
  <c r="C20" i="3" s="1"/>
  <c r="G18" i="3"/>
  <c r="G19" i="3" s="1"/>
  <c r="E20" i="3" l="1"/>
  <c r="G20" i="3" s="1"/>
  <c r="D20" i="3"/>
  <c r="F20" i="3" s="1"/>
  <c r="C21" i="3" s="1"/>
  <c r="E21" i="3" l="1"/>
  <c r="G21" i="3" s="1"/>
  <c r="D21" i="3"/>
  <c r="F21" i="3" s="1"/>
  <c r="C22" i="3" s="1"/>
  <c r="E22" i="3" l="1"/>
  <c r="D22" i="3"/>
  <c r="F22" i="3" s="1"/>
  <c r="C23" i="3" s="1"/>
  <c r="G22" i="3"/>
  <c r="D23" i="3" l="1"/>
  <c r="E23" i="3"/>
  <c r="F23" i="3" s="1"/>
  <c r="C24" i="3" s="1"/>
  <c r="E24" i="3" l="1"/>
  <c r="D24" i="3"/>
  <c r="F24" i="3" s="1"/>
  <c r="C25" i="3" s="1"/>
  <c r="G23" i="3"/>
  <c r="G24" i="3" s="1"/>
  <c r="E25" i="3" l="1"/>
  <c r="D25" i="3"/>
  <c r="F25" i="3" s="1"/>
  <c r="C26" i="3" s="1"/>
  <c r="G25" i="3"/>
  <c r="E26" i="3" l="1"/>
  <c r="D26" i="3"/>
  <c r="F26" i="3" s="1"/>
  <c r="C27" i="3" s="1"/>
  <c r="G26" i="3"/>
  <c r="E27" i="3" l="1"/>
  <c r="G27" i="3" s="1"/>
  <c r="D27" i="3"/>
  <c r="F27" i="3" s="1"/>
  <c r="C28" i="3" s="1"/>
  <c r="E28" i="3" l="1"/>
  <c r="D28" i="3"/>
  <c r="F28" i="3" s="1"/>
  <c r="C29" i="3" s="1"/>
  <c r="G28" i="3"/>
  <c r="E29" i="3" l="1"/>
  <c r="D29" i="3"/>
  <c r="F29" i="3" s="1"/>
  <c r="C30" i="3" s="1"/>
  <c r="G29" i="3"/>
  <c r="D30" i="3" l="1"/>
  <c r="E30" i="3"/>
  <c r="G30" i="3"/>
  <c r="E32" i="3" s="1"/>
  <c r="F30" i="3" l="1"/>
  <c r="D32" i="3" s="1"/>
</calcChain>
</file>

<file path=xl/sharedStrings.xml><?xml version="1.0" encoding="utf-8"?>
<sst xmlns="http://schemas.openxmlformats.org/spreadsheetml/2006/main" count="119" uniqueCount="99">
  <si>
    <t>ENDOWMENT YAYASAN &amp; WAKAF UANG — FILANTROPI BERKELANJUTAN</t>
  </si>
  <si>
    <t>Pertemuan 11 · Endowment: E_t = E_(t-1) x (1+r) - spending; wakaf: manfaat = W0 x r x (1 - c_nazhir), pokok abadi</t>
  </si>
  <si>
    <t>RINGKASAN KONSEP</t>
  </si>
  <si>
    <t>Endowment = dana abadi yang diinvestasikan; hanya spending policy (mis. 4% rolling average) yang dicairkan untuk program.</t>
  </si>
  <si>
    <t>Pertumbuhan nominal = r - spending (7% - 4% = 3%/thn); daya beli riil bertahan bila return = spending + inflasi.</t>
  </si>
  <si>
    <t>Wakaf uang: pokok tetap abadi, hanya return yang dibagi setelah biaya nazhir — donasi sekali, manfaat mengalir selamanya.</t>
  </si>
  <si>
    <t>Filantropi strategis (Porter-Kramer): competitive context keluarga + multi-year + measurable impact.</t>
  </si>
  <si>
    <t>CARA PAKAI WORKBOOK</t>
  </si>
  <si>
    <t>1. Ubah sel KUNING: endowment awal, return, spending, inflasi, horizon, parameter wakaf.</t>
  </si>
  <si>
    <t>2. Blok A = HDN-1 slide: spending tahun-1 &amp; FV endowment.</t>
  </si>
  <si>
    <t>3. Sheet 'Proyeksi': tabel 25 tahun endowment (return, spending, nilai akhir, kumulatif program).</t>
  </si>
  <si>
    <t>4. Blok C = HDN-2 slide: manfaat tahunan wakaf uang &amp; total 25 tahun.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</si>
  <si>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</si>
  <si>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</si>
  <si>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</si>
  <si>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</si>
  <si>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</si>
  <si>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</si>
  <si>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</si>
  <si>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</si>
  <si>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endowment Rp 10 M @7%, spending 4% -&gt; Rp 400 jt/thn; FV 25 thn = Rp 20,9 M nominal (slide ~Rp 21 M); riil ~Rp 10 M (daya beli terjaga).</t>
  </si>
  <si>
    <t>Presisi: program terdisburse 25 thn = Rp 14,6 M (slide 'Rp 10+ M' — spending ikut tumbuh 3%/thn).</t>
  </si>
  <si>
    <t>HDN-2: wakaf Rp 1 M @6%, nazhir 10% -&gt; manfaat Rp 54 jt/thn; 25 thn = Rp 1,35 M; pokok tetap Rp 1 M -&gt; total Rp 2,35 M.</t>
  </si>
  <si>
    <t>ENDOWMENT &amp; WAKAF UANG — LANGKAH DEMI LANGKAH</t>
  </si>
  <si>
    <t>Nilai dalam Rp miliar · mirror HDN-1 &amp; HDN-2 Pertemuan 11</t>
  </si>
  <si>
    <t>Langkah / Variabel</t>
  </si>
  <si>
    <t>Nilai</t>
  </si>
  <si>
    <t>Satuan</t>
  </si>
  <si>
    <t>Rumus</t>
  </si>
  <si>
    <t>Catatan</t>
  </si>
  <si>
    <t>INPUT — UBAH SEL KUNING SAJA</t>
  </si>
  <si>
    <t>Endowment awal yayasan (PV)</t>
  </si>
  <si>
    <t>Rp miliar</t>
  </si>
  <si>
    <t>INPUT</t>
  </si>
  <si>
    <t>Founder gift (slide)</t>
  </si>
  <si>
    <t>Return portofolio balanced (r)</t>
  </si>
  <si>
    <t>%/thn</t>
  </si>
  <si>
    <t>Historical average (slide: ~7%)</t>
  </si>
  <si>
    <t>Spending policy (s)</t>
  </si>
  <si>
    <t>4% atas 3-thn rolling avg</t>
  </si>
  <si>
    <t>Inflasi (pi)</t>
  </si>
  <si>
    <t>Long-run</t>
  </si>
  <si>
    <t>Horizon (T)</t>
  </si>
  <si>
    <t>thn</t>
  </si>
  <si>
    <t>Lintas generasi</t>
  </si>
  <si>
    <t>Pokok wakaf uang (W0)</t>
  </si>
  <si>
    <t>Wakif serahkan ke LKSDW/BWI</t>
  </si>
  <si>
    <t>Return investasi syariah (SBSN)</t>
  </si>
  <si>
    <t>Slide: ~6%</t>
  </si>
  <si>
    <t>Biaya nazhir (c)</t>
  </si>
  <si>
    <t>% dari return</t>
  </si>
  <si>
    <t>~10%</t>
  </si>
  <si>
    <t>BLOK A · HDN-1: ENDOWMENT YAYASAN — LANGKAH 1-6</t>
  </si>
  <si>
    <t>1. Spending tahun-1 = 4% x Rp 10 M</t>
  </si>
  <si>
    <t>Rp miliar/thn</t>
  </si>
  <si>
    <t>'= C10*C8</t>
  </si>
  <si>
    <t>0,04 x 10 = Rp 0,4 M = Rp 400 jt/thn.</t>
  </si>
  <si>
    <t>2. Pertumbuhan nominal = r - s</t>
  </si>
  <si>
    <t>'= C9-C10</t>
  </si>
  <si>
    <t>7 - 4 = 3%/thn (slide ~3,1% dengan smoothing).</t>
  </si>
  <si>
    <t>3. FV endowment = PV x (1+g)^T</t>
  </si>
  <si>
    <t>'= C8*(1+C19)^C12</t>
  </si>
  <si>
    <t>10 x 1,03^25 = Rp 20,94 M nominal (slide ~Rp 21 M).</t>
  </si>
  <si>
    <t>4. FV dalam daya beli hari ini</t>
  </si>
  <si>
    <t>Rp miliar riil</t>
  </si>
  <si>
    <t>'= C20/(1+C11)^C12</t>
  </si>
  <si>
    <t>20,94 / 2,094 = Rp 10 M — daya beli pokok terjaga penuh.</t>
  </si>
  <si>
    <t>5. Total program terdisburse T thn</t>
  </si>
  <si>
    <t>anuitas growing</t>
  </si>
  <si>
    <t>0,4 x (1,03^25 - 1)/0,03 = Rp 14,6 M (slide 'Rp 10+ M').</t>
  </si>
  <si>
    <t>6. Total nilai = endowment + program</t>
  </si>
  <si>
    <t>'= C20+C22</t>
  </si>
  <si>
    <t>Rp 35,5 M (slide ringkas: Rp 31 M) — sustainable lintas generasi.</t>
  </si>
  <si>
    <t>BLOK C · HDN-2: WAKAF UANG MANFAAT — LANGKAH 1-6</t>
  </si>
  <si>
    <t>1. Return tahunan pokok wakaf</t>
  </si>
  <si>
    <t>'= C13*C14</t>
  </si>
  <si>
    <t>1 x 6% = Rp 0,06 M = Rp 60 jt/thn.</t>
  </si>
  <si>
    <t>2. Biaya nazhir = 10% x return</t>
  </si>
  <si>
    <t>'= C15*C26</t>
  </si>
  <si>
    <t>Rp 6 jt/thn.</t>
  </si>
  <si>
    <t>3. Manfaat disbursed ke program</t>
  </si>
  <si>
    <t>'= C26*(1-C15)</t>
  </si>
  <si>
    <t>60 - 6 = Rp 54 jt/thn.</t>
  </si>
  <si>
    <t>4. Total manfaat 25 thn (pokok tetap)</t>
  </si>
  <si>
    <t>'= C28*C12</t>
  </si>
  <si>
    <t>54 jt x 25 = Rp 1,35 M.</t>
  </si>
  <si>
    <t>5. Total nilai wakaf = pokok + manfaat</t>
  </si>
  <si>
    <t>'= C13+C29</t>
  </si>
  <si>
    <t>Rp 1 M + Rp 1,35 M = Rp 2,35 M — pokok abadi selamanya.</t>
  </si>
  <si>
    <t>PROYEKSI ENDOWMENT 25 TAHUN — E_t = E_(t-1) x (1+r) - 4% x E_(t-1)</t>
  </si>
  <si>
    <t>Semua sel = formula hidup yang merujuk input sheet Kalkulasi.</t>
  </si>
  <si>
    <t>Thn</t>
  </si>
  <si>
    <t>Endowment awal</t>
  </si>
  <si>
    <t>Return 7%</t>
  </si>
  <si>
    <t>Spending 4%</t>
  </si>
  <si>
    <t>Endowment akhir</t>
  </si>
  <si>
    <t>Kumulatif program</t>
  </si>
  <si>
    <t>Thn-25:</t>
  </si>
  <si>
    <t>Endowment akhir &amp; kumulatif program — cocokkan dengan Blok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</si>
</sst>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 &quot;#,##0.00&quot; M&quot;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Endowment 25 thn: nilai akhir vs kumulatif program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Proyeksi!$F$5</c:f>
              <c:strCache>
                <c:ptCount val="1"/>
                <c:pt idx="0">
                  <c:v>Endowment akhir</c:v>
                </c:pt>
              </c:strCache>
            </c:strRef>
          </c:tx>
          <c:spPr>
            <a:ln w="22000">
              <a:solidFill>
                <a:srgbClr val="1F4E79"/>
              </a:solidFill>
              <a:prstDash val="solid"/>
            </a:ln>
          </c:spPr>
          <c:marker>
            <c:symbol val="none"/>
          </c:marker>
          <c:cat>
            <c:numRef>
              <c:f>Proyeksi!$B$6:$B$30</c:f>
              <c:numCache>
                <c:formatCode>#,##0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Proyeksi!$F$6:$F$30</c:f>
              <c:numCache>
                <c:formatCode>"Rp "#,##0.00" M"</c:formatCode>
                <c:ptCount val="25"/>
                <c:pt idx="0">
                  <c:v>10.299999999999999</c:v>
                </c:pt>
                <c:pt idx="1">
                  <c:v>10.608999999999998</c:v>
                </c:pt>
                <c:pt idx="2">
                  <c:v>10.927269999999998</c:v>
                </c:pt>
                <c:pt idx="3">
                  <c:v>11.255088099999998</c:v>
                </c:pt>
                <c:pt idx="4">
                  <c:v>11.592740742999997</c:v>
                </c:pt>
                <c:pt idx="5">
                  <c:v>11.940522965289997</c:v>
                </c:pt>
                <c:pt idx="6">
                  <c:v>12.298738654248698</c:v>
                </c:pt>
                <c:pt idx="7">
                  <c:v>12.667700813876159</c:v>
                </c:pt>
                <c:pt idx="8">
                  <c:v>13.047731838292444</c:v>
                </c:pt>
                <c:pt idx="9">
                  <c:v>13.439163793441217</c:v>
                </c:pt>
                <c:pt idx="10">
                  <c:v>13.842338707244453</c:v>
                </c:pt>
                <c:pt idx="11">
                  <c:v>14.257608868461785</c:v>
                </c:pt>
                <c:pt idx="12">
                  <c:v>14.685337134515638</c:v>
                </c:pt>
                <c:pt idx="13">
                  <c:v>15.125897248551107</c:v>
                </c:pt>
                <c:pt idx="14">
                  <c:v>15.579674166007639</c:v>
                </c:pt>
                <c:pt idx="15">
                  <c:v>16.04706439098787</c:v>
                </c:pt>
                <c:pt idx="16">
                  <c:v>16.528476322717509</c:v>
                </c:pt>
                <c:pt idx="17">
                  <c:v>17.024330612399034</c:v>
                </c:pt>
                <c:pt idx="18">
                  <c:v>17.535060530771005</c:v>
                </c:pt>
                <c:pt idx="19">
                  <c:v>18.061112346694138</c:v>
                </c:pt>
                <c:pt idx="20">
                  <c:v>18.602945717094961</c:v>
                </c:pt>
                <c:pt idx="21">
                  <c:v>19.16103408860781</c:v>
                </c:pt>
                <c:pt idx="22">
                  <c:v>19.735865111266044</c:v>
                </c:pt>
                <c:pt idx="23">
                  <c:v>20.327941064604026</c:v>
                </c:pt>
                <c:pt idx="24">
                  <c:v>20.937779296542146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AEE-40C4-BBA5-72209DB1660B}"/>
            </c:ext>
          </c:extLst>
        </c:ser>
        <c:ser>
          <c:idx val="1"/>
          <c:order val="1"/>
          <c:tx>
            <c:strRef>
              <c:f>Proyeksi!$G$5</c:f>
              <c:strCache>
                <c:ptCount val="1"/>
                <c:pt idx="0">
                  <c:v>Kumulatif program</c:v>
                </c:pt>
              </c:strCache>
            </c:strRef>
          </c:tx>
          <c:spPr>
            <a:ln w="22000">
              <a:solidFill>
                <a:srgbClr val="C62828"/>
              </a:solidFill>
              <a:prstDash val="solid"/>
            </a:ln>
          </c:spPr>
          <c:marker>
            <c:symbol val="none"/>
          </c:marker>
          <c:cat>
            <c:numRef>
              <c:f>Proyeksi!$B$6:$B$30</c:f>
              <c:numCache>
                <c:formatCode>#,##0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Proyeksi!$G$6:$G$30</c:f>
              <c:numCache>
                <c:formatCode>"Rp "#,##0.00" M"</c:formatCode>
                <c:ptCount val="25"/>
                <c:pt idx="0">
                  <c:v>0.4</c:v>
                </c:pt>
                <c:pt idx="1">
                  <c:v>0.81200000000000006</c:v>
                </c:pt>
                <c:pt idx="2">
                  <c:v>1.2363599999999999</c:v>
                </c:pt>
                <c:pt idx="3">
                  <c:v>1.6734507999999999</c:v>
                </c:pt>
                <c:pt idx="4">
                  <c:v>2.1236543239999999</c:v>
                </c:pt>
                <c:pt idx="5">
                  <c:v>2.5873639537199997</c:v>
                </c:pt>
                <c:pt idx="6">
                  <c:v>3.0649848723315998</c:v>
                </c:pt>
                <c:pt idx="7">
                  <c:v>3.5569344185015477</c:v>
                </c:pt>
                <c:pt idx="8">
                  <c:v>4.0636424510565945</c:v>
                </c:pt>
                <c:pt idx="9">
                  <c:v>4.5855517245882922</c:v>
                </c:pt>
                <c:pt idx="10">
                  <c:v>5.1231182763259406</c:v>
                </c:pt>
                <c:pt idx="11">
                  <c:v>5.6768118246157186</c:v>
                </c:pt>
                <c:pt idx="12">
                  <c:v>6.2471161793541903</c:v>
                </c:pt>
                <c:pt idx="13">
                  <c:v>6.8345296647348155</c:v>
                </c:pt>
                <c:pt idx="14">
                  <c:v>7.43956555467686</c:v>
                </c:pt>
                <c:pt idx="15">
                  <c:v>8.0627525213171651</c:v>
                </c:pt>
                <c:pt idx="16">
                  <c:v>8.7046350969566806</c:v>
                </c:pt>
                <c:pt idx="17">
                  <c:v>9.3657741498653806</c:v>
                </c:pt>
                <c:pt idx="18">
                  <c:v>10.046747374361342</c:v>
                </c:pt>
                <c:pt idx="19">
                  <c:v>10.748149795592182</c:v>
                </c:pt>
                <c:pt idx="20">
                  <c:v>11.470594289459948</c:v>
                </c:pt>
                <c:pt idx="21">
                  <c:v>12.214712118143746</c:v>
                </c:pt>
                <c:pt idx="22">
                  <c:v>12.981153481688057</c:v>
                </c:pt>
                <c:pt idx="23">
                  <c:v>13.7705880861387</c:v>
                </c:pt>
                <c:pt idx="24">
                  <c:v>14.583705728722862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AEE-40C4-BBA5-72209DB16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Tahun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Rp miliar</a:t>
                </a:r>
              </a:p>
            </c:rich>
          </c:tx>
          <c:overlay val="1"/>
        </c:title>
        <c:numFmt formatCode="&quot;Rp &quot;#,##0.00&quot; M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648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2" t="s">
        <v>0</v>
      </c>
      <c r="C2" s="23"/>
    </row>
    <row r="3" spans="2:3" ht="20.100000000000001" customHeight="1" x14ac:dyDescent="0.25">
      <c r="B3" s="25" t="s">
        <v>1</v>
      </c>
      <c r="C3" s="23"/>
    </row>
    <row r="5" spans="2:3" x14ac:dyDescent="0.25">
      <c r="B5" s="24" t="s">
        <v>2</v>
      </c>
      <c r="C5" s="23"/>
    </row>
    <row r="6" spans="2:3" x14ac:dyDescent="0.25">
      <c r="B6" s="20" t="s">
        <v>3</v>
      </c>
      <c r="C6" s="21"/>
    </row>
    <row r="7" spans="2:3" x14ac:dyDescent="0.25">
      <c r="B7" s="20" t="s">
        <v>4</v>
      </c>
      <c r="C7" s="21"/>
    </row>
    <row r="8" spans="2:3" x14ac:dyDescent="0.25">
      <c r="B8" s="20" t="s">
        <v>5</v>
      </c>
      <c r="C8" s="21"/>
    </row>
    <row r="9" spans="2:3" x14ac:dyDescent="0.25">
      <c r="B9" s="20" t="s">
        <v>6</v>
      </c>
      <c r="C9" s="21"/>
    </row>
    <row r="11" spans="2:3" x14ac:dyDescent="0.25">
      <c r="B11" s="24" t="s">
        <v>7</v>
      </c>
      <c r="C11" s="23"/>
    </row>
    <row r="12" spans="2:3" x14ac:dyDescent="0.25">
      <c r="B12" s="20" t="s">
        <v>8</v>
      </c>
      <c r="C12" s="21"/>
    </row>
    <row r="13" spans="2:3" x14ac:dyDescent="0.25">
      <c r="B13" s="20" t="s">
        <v>9</v>
      </c>
      <c r="C13" s="21"/>
    </row>
    <row r="14" spans="2:3" x14ac:dyDescent="0.25">
      <c r="B14" s="20" t="s">
        <v>10</v>
      </c>
      <c r="C14" s="21"/>
    </row>
    <row r="15" spans="2:3" x14ac:dyDescent="0.25">
      <c r="B15" s="20" t="s">
        <v>11</v>
      </c>
      <c r="C15" s="21"/>
    </row>
    <row r="17" spans="2:3" x14ac:dyDescent="0.25">
      <c r="B17" s="24" t="s">
        <v>12</v>
      </c>
      <c r="C17" s="23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24" t="s">
        <v>19</v>
      </c>
      <c r="C22" s="23"/>
    </row>
    <row r="23" spans="2:3" x14ac:dyDescent="0.25">
      <c r="B23" s="20" t="s">
        <v>20</v>
      </c>
      <c r="C23" s="21"/>
    </row>
    <row r="24" spans="2:3" x14ac:dyDescent="0.25">
      <c r="B24" s="20" t="s">
        <v>21</v>
      </c>
      <c r="C24" s="21"/>
    </row>
    <row r="25" spans="2:3" x14ac:dyDescent="0.25">
      <c r="B25" s="20" t="s">
        <v>22</v>
      </c>
      <c r="C25" s="21"/>
    </row>
  </sheetData>
  <mergeCells count="17">
    <mergeCell ref="B25:C25"/>
    <mergeCell ref="B3:C3"/>
    <mergeCell ref="B5:C5"/>
    <mergeCell ref="B23:C23"/>
    <mergeCell ref="B22:C22"/>
    <mergeCell ref="B14:C14"/>
    <mergeCell ref="B17:C17"/>
    <mergeCell ref="B9:C9"/>
    <mergeCell ref="B8:C8"/>
    <mergeCell ref="B12:C12"/>
    <mergeCell ref="B13:C13"/>
    <mergeCell ref="B6:C6"/>
    <mergeCell ref="B24:C24"/>
    <mergeCell ref="B2:C2"/>
    <mergeCell ref="B15:C15"/>
    <mergeCell ref="B7:C7"/>
    <mergeCell ref="B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0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2" t="s">
        <v>23</v>
      </c>
      <c r="C2" s="23"/>
      <c r="D2" s="23"/>
      <c r="E2" s="23"/>
      <c r="F2" s="23"/>
    </row>
    <row r="3" spans="2:6" x14ac:dyDescent="0.25">
      <c r="B3" s="25" t="s">
        <v>24</v>
      </c>
      <c r="C3" s="23"/>
      <c r="D3" s="23"/>
      <c r="E3" s="23"/>
      <c r="F3" s="23"/>
    </row>
    <row r="5" spans="2:6" ht="21.95" customHeight="1" x14ac:dyDescent="0.25"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7" spans="2:6" ht="20.100000000000001" customHeight="1" x14ac:dyDescent="0.25">
      <c r="B7" s="24" t="s">
        <v>30</v>
      </c>
      <c r="C7" s="23"/>
      <c r="D7" s="23"/>
      <c r="E7" s="23"/>
      <c r="F7" s="23"/>
    </row>
    <row r="8" spans="2:6" x14ac:dyDescent="0.25">
      <c r="B8" s="2" t="s">
        <v>31</v>
      </c>
      <c r="C8" s="6">
        <v>10</v>
      </c>
      <c r="D8" s="7" t="s">
        <v>32</v>
      </c>
      <c r="E8" s="8" t="s">
        <v>33</v>
      </c>
      <c r="F8" s="9" t="s">
        <v>34</v>
      </c>
    </row>
    <row r="9" spans="2:6" x14ac:dyDescent="0.25">
      <c r="B9" s="2" t="s">
        <v>35</v>
      </c>
      <c r="C9" s="10">
        <v>7.0000000000000007E-2</v>
      </c>
      <c r="D9" s="7" t="s">
        <v>36</v>
      </c>
      <c r="E9" s="8" t="s">
        <v>33</v>
      </c>
      <c r="F9" s="9" t="s">
        <v>37</v>
      </c>
    </row>
    <row r="10" spans="2:6" x14ac:dyDescent="0.25">
      <c r="B10" s="2" t="s">
        <v>38</v>
      </c>
      <c r="C10" s="10">
        <v>0.04</v>
      </c>
      <c r="D10" s="7" t="s">
        <v>36</v>
      </c>
      <c r="E10" s="8" t="s">
        <v>33</v>
      </c>
      <c r="F10" s="9" t="s">
        <v>39</v>
      </c>
    </row>
    <row r="11" spans="2:6" x14ac:dyDescent="0.25">
      <c r="B11" s="2" t="s">
        <v>40</v>
      </c>
      <c r="C11" s="10">
        <v>0.03</v>
      </c>
      <c r="D11" s="7" t="s">
        <v>36</v>
      </c>
      <c r="E11" s="8" t="s">
        <v>33</v>
      </c>
      <c r="F11" s="9" t="s">
        <v>41</v>
      </c>
    </row>
    <row r="12" spans="2:6" x14ac:dyDescent="0.25">
      <c r="B12" s="2" t="s">
        <v>42</v>
      </c>
      <c r="C12" s="11">
        <v>25</v>
      </c>
      <c r="D12" s="7" t="s">
        <v>43</v>
      </c>
      <c r="E12" s="8" t="s">
        <v>33</v>
      </c>
      <c r="F12" s="9" t="s">
        <v>44</v>
      </c>
    </row>
    <row r="13" spans="2:6" x14ac:dyDescent="0.25">
      <c r="B13" s="2" t="s">
        <v>45</v>
      </c>
      <c r="C13" s="6">
        <v>1</v>
      </c>
      <c r="D13" s="7" t="s">
        <v>32</v>
      </c>
      <c r="E13" s="8" t="s">
        <v>33</v>
      </c>
      <c r="F13" s="9" t="s">
        <v>46</v>
      </c>
    </row>
    <row r="14" spans="2:6" x14ac:dyDescent="0.25">
      <c r="B14" s="2" t="s">
        <v>47</v>
      </c>
      <c r="C14" s="10">
        <v>0.06</v>
      </c>
      <c r="D14" s="7" t="s">
        <v>36</v>
      </c>
      <c r="E14" s="8" t="s">
        <v>33</v>
      </c>
      <c r="F14" s="9" t="s">
        <v>48</v>
      </c>
    </row>
    <row r="15" spans="2:6" x14ac:dyDescent="0.25">
      <c r="B15" s="2" t="s">
        <v>49</v>
      </c>
      <c r="C15" s="10">
        <v>0.1</v>
      </c>
      <c r="D15" s="7" t="s">
        <v>50</v>
      </c>
      <c r="E15" s="8" t="s">
        <v>33</v>
      </c>
      <c r="F15" s="9" t="s">
        <v>51</v>
      </c>
    </row>
    <row r="17" spans="2:6" ht="20.100000000000001" customHeight="1" x14ac:dyDescent="0.25">
      <c r="B17" s="24" t="s">
        <v>52</v>
      </c>
      <c r="C17" s="23"/>
      <c r="D17" s="23"/>
      <c r="E17" s="23"/>
      <c r="F17" s="23"/>
    </row>
    <row r="18" spans="2:6" x14ac:dyDescent="0.25">
      <c r="B18" s="2" t="s">
        <v>53</v>
      </c>
      <c r="C18" s="12">
        <f>C10*C8</f>
        <v>0.4</v>
      </c>
      <c r="D18" s="7" t="s">
        <v>54</v>
      </c>
      <c r="E18" s="13" t="s">
        <v>55</v>
      </c>
      <c r="F18" s="9" t="s">
        <v>56</v>
      </c>
    </row>
    <row r="19" spans="2:6" x14ac:dyDescent="0.25">
      <c r="B19" s="2" t="s">
        <v>57</v>
      </c>
      <c r="C19" s="14">
        <f>C9-C10</f>
        <v>3.0000000000000006E-2</v>
      </c>
      <c r="D19" s="7" t="s">
        <v>36</v>
      </c>
      <c r="E19" s="13" t="s">
        <v>58</v>
      </c>
      <c r="F19" s="9" t="s">
        <v>59</v>
      </c>
    </row>
    <row r="20" spans="2:6" x14ac:dyDescent="0.25">
      <c r="B20" s="5" t="s">
        <v>60</v>
      </c>
      <c r="C20" s="15">
        <f>C8*(1+C19)^C12</f>
        <v>20.937779296542139</v>
      </c>
      <c r="D20" s="16" t="s">
        <v>32</v>
      </c>
      <c r="E20" s="17" t="s">
        <v>61</v>
      </c>
      <c r="F20" s="17" t="s">
        <v>62</v>
      </c>
    </row>
    <row r="21" spans="2:6" x14ac:dyDescent="0.25">
      <c r="B21" s="2" t="s">
        <v>63</v>
      </c>
      <c r="C21" s="12">
        <f>C20/(1+C11)^C12</f>
        <v>10</v>
      </c>
      <c r="D21" s="7" t="s">
        <v>64</v>
      </c>
      <c r="E21" s="13" t="s">
        <v>65</v>
      </c>
      <c r="F21" s="9" t="s">
        <v>66</v>
      </c>
    </row>
    <row r="22" spans="2:6" x14ac:dyDescent="0.25">
      <c r="B22" s="5" t="s">
        <v>67</v>
      </c>
      <c r="C22" s="15">
        <f>C18*((1+C19)^C12-1)/C19</f>
        <v>14.583705728722848</v>
      </c>
      <c r="D22" s="16" t="s">
        <v>32</v>
      </c>
      <c r="E22" s="17" t="s">
        <v>68</v>
      </c>
      <c r="F22" s="17" t="s">
        <v>69</v>
      </c>
    </row>
    <row r="23" spans="2:6" x14ac:dyDescent="0.25">
      <c r="B23" s="5" t="s">
        <v>70</v>
      </c>
      <c r="C23" s="15">
        <f>C20+C22</f>
        <v>35.521485025264987</v>
      </c>
      <c r="D23" s="16" t="s">
        <v>32</v>
      </c>
      <c r="E23" s="17" t="s">
        <v>71</v>
      </c>
      <c r="F23" s="17" t="s">
        <v>72</v>
      </c>
    </row>
    <row r="25" spans="2:6" ht="20.100000000000001" customHeight="1" x14ac:dyDescent="0.25">
      <c r="B25" s="24" t="s">
        <v>73</v>
      </c>
      <c r="C25" s="23"/>
      <c r="D25" s="23"/>
      <c r="E25" s="23"/>
      <c r="F25" s="23"/>
    </row>
    <row r="26" spans="2:6" x14ac:dyDescent="0.25">
      <c r="B26" s="2" t="s">
        <v>74</v>
      </c>
      <c r="C26" s="12">
        <f>C13*C14</f>
        <v>0.06</v>
      </c>
      <c r="D26" s="7" t="s">
        <v>54</v>
      </c>
      <c r="E26" s="13" t="s">
        <v>75</v>
      </c>
      <c r="F26" s="9" t="s">
        <v>76</v>
      </c>
    </row>
    <row r="27" spans="2:6" x14ac:dyDescent="0.25">
      <c r="B27" s="2" t="s">
        <v>77</v>
      </c>
      <c r="C27" s="12">
        <f>C15*C26</f>
        <v>6.0000000000000001E-3</v>
      </c>
      <c r="D27" s="7" t="s">
        <v>54</v>
      </c>
      <c r="E27" s="13" t="s">
        <v>78</v>
      </c>
      <c r="F27" s="9" t="s">
        <v>79</v>
      </c>
    </row>
    <row r="28" spans="2:6" x14ac:dyDescent="0.25">
      <c r="B28" s="5" t="s">
        <v>80</v>
      </c>
      <c r="C28" s="15">
        <f>C26*(1-C15)</f>
        <v>5.3999999999999999E-2</v>
      </c>
      <c r="D28" s="16" t="s">
        <v>54</v>
      </c>
      <c r="E28" s="17" t="s">
        <v>81</v>
      </c>
      <c r="F28" s="17" t="s">
        <v>82</v>
      </c>
    </row>
    <row r="29" spans="2:6" x14ac:dyDescent="0.25">
      <c r="B29" s="5" t="s">
        <v>83</v>
      </c>
      <c r="C29" s="15">
        <f>C28*C12</f>
        <v>1.35</v>
      </c>
      <c r="D29" s="16" t="s">
        <v>32</v>
      </c>
      <c r="E29" s="17" t="s">
        <v>84</v>
      </c>
      <c r="F29" s="17" t="s">
        <v>85</v>
      </c>
    </row>
    <row r="30" spans="2:6" x14ac:dyDescent="0.25">
      <c r="B30" s="5" t="s">
        <v>86</v>
      </c>
      <c r="C30" s="18">
        <f>C13+C29</f>
        <v>2.35</v>
      </c>
      <c r="D30" s="16" t="s">
        <v>32</v>
      </c>
      <c r="E30" s="17" t="s">
        <v>87</v>
      </c>
      <c r="F30" s="17" t="s">
        <v>88</v>
      </c>
    </row>
  </sheetData>
  <mergeCells count="5">
    <mergeCell ref="B7:F7"/>
    <mergeCell ref="B2:F2"/>
    <mergeCell ref="B25:F25"/>
    <mergeCell ref="B3:F3"/>
    <mergeCell ref="B17:F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2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10" customWidth="1"/>
    <col min="3" max="3" width="16" customWidth="1"/>
    <col min="4" max="4" width="14" customWidth="1"/>
    <col min="5" max="5" width="16" customWidth="1"/>
    <col min="6" max="6" width="18" customWidth="1"/>
    <col min="7" max="7" width="20" customWidth="1"/>
  </cols>
  <sheetData>
    <row r="2" spans="2:7" x14ac:dyDescent="0.25">
      <c r="B2" s="22" t="s">
        <v>89</v>
      </c>
      <c r="C2" s="23"/>
      <c r="D2" s="23"/>
      <c r="E2" s="23"/>
      <c r="F2" s="23"/>
      <c r="G2" s="23"/>
    </row>
    <row r="3" spans="2:7" x14ac:dyDescent="0.25">
      <c r="B3" s="25" t="s">
        <v>90</v>
      </c>
      <c r="C3" s="23"/>
      <c r="D3" s="23"/>
      <c r="E3" s="23"/>
      <c r="F3" s="23"/>
      <c r="G3" s="23"/>
    </row>
    <row r="5" spans="2:7" ht="20.100000000000001" customHeight="1" x14ac:dyDescent="0.25">
      <c r="B5" s="1" t="s">
        <v>91</v>
      </c>
      <c r="C5" s="1" t="s">
        <v>92</v>
      </c>
      <c r="D5" s="1" t="s">
        <v>93</v>
      </c>
      <c r="E5" s="1" t="s">
        <v>94</v>
      </c>
      <c r="F5" s="1" t="s">
        <v>95</v>
      </c>
      <c r="G5" s="1" t="s">
        <v>96</v>
      </c>
    </row>
    <row r="6" spans="2:7" x14ac:dyDescent="0.25">
      <c r="B6" s="19">
        <v>1</v>
      </c>
      <c r="C6" s="12">
        <f>Kalkulasi!$C$8</f>
        <v>10</v>
      </c>
      <c r="D6" s="12">
        <f>C6*Kalkulasi!$C$9</f>
        <v>0.70000000000000007</v>
      </c>
      <c r="E6" s="12">
        <f>C6*Kalkulasi!$C$10</f>
        <v>0.4</v>
      </c>
      <c r="F6" s="12">
        <f t="shared" ref="F6:F30" si="0">C6+D6-E6</f>
        <v>10.299999999999999</v>
      </c>
      <c r="G6" s="12">
        <f>E6</f>
        <v>0.4</v>
      </c>
    </row>
    <row r="7" spans="2:7" x14ac:dyDescent="0.25">
      <c r="B7" s="19">
        <v>2</v>
      </c>
      <c r="C7" s="12">
        <f t="shared" ref="C7:C30" si="1">F6</f>
        <v>10.299999999999999</v>
      </c>
      <c r="D7" s="12">
        <f>C7*Kalkulasi!$C$9</f>
        <v>0.72099999999999997</v>
      </c>
      <c r="E7" s="12">
        <f>C7*Kalkulasi!$C$10</f>
        <v>0.41199999999999998</v>
      </c>
      <c r="F7" s="12">
        <f t="shared" si="0"/>
        <v>10.608999999999998</v>
      </c>
      <c r="G7" s="12">
        <f t="shared" ref="G7:G30" si="2">G6+E7</f>
        <v>0.81200000000000006</v>
      </c>
    </row>
    <row r="8" spans="2:7" x14ac:dyDescent="0.25">
      <c r="B8" s="19">
        <v>3</v>
      </c>
      <c r="C8" s="12">
        <f t="shared" si="1"/>
        <v>10.608999999999998</v>
      </c>
      <c r="D8" s="12">
        <f>C8*Kalkulasi!$C$9</f>
        <v>0.7426299999999999</v>
      </c>
      <c r="E8" s="12">
        <f>C8*Kalkulasi!$C$10</f>
        <v>0.42435999999999996</v>
      </c>
      <c r="F8" s="12">
        <f t="shared" si="0"/>
        <v>10.927269999999998</v>
      </c>
      <c r="G8" s="12">
        <f t="shared" si="2"/>
        <v>1.2363599999999999</v>
      </c>
    </row>
    <row r="9" spans="2:7" x14ac:dyDescent="0.25">
      <c r="B9" s="19">
        <v>4</v>
      </c>
      <c r="C9" s="12">
        <f t="shared" si="1"/>
        <v>10.927269999999998</v>
      </c>
      <c r="D9" s="12">
        <f>C9*Kalkulasi!$C$9</f>
        <v>0.7649089</v>
      </c>
      <c r="E9" s="12">
        <f>C9*Kalkulasi!$C$10</f>
        <v>0.43709079999999995</v>
      </c>
      <c r="F9" s="12">
        <f t="shared" si="0"/>
        <v>11.255088099999998</v>
      </c>
      <c r="G9" s="12">
        <f t="shared" si="2"/>
        <v>1.6734507999999999</v>
      </c>
    </row>
    <row r="10" spans="2:7" x14ac:dyDescent="0.25">
      <c r="B10" s="19">
        <v>5</v>
      </c>
      <c r="C10" s="12">
        <f t="shared" si="1"/>
        <v>11.255088099999998</v>
      </c>
      <c r="D10" s="12">
        <f>C10*Kalkulasi!$C$9</f>
        <v>0.78785616699999994</v>
      </c>
      <c r="E10" s="12">
        <f>C10*Kalkulasi!$C$10</f>
        <v>0.45020352399999997</v>
      </c>
      <c r="F10" s="12">
        <f t="shared" si="0"/>
        <v>11.592740742999997</v>
      </c>
      <c r="G10" s="12">
        <f t="shared" si="2"/>
        <v>2.1236543239999999</v>
      </c>
    </row>
    <row r="11" spans="2:7" x14ac:dyDescent="0.25">
      <c r="B11" s="19">
        <v>6</v>
      </c>
      <c r="C11" s="12">
        <f t="shared" si="1"/>
        <v>11.592740742999997</v>
      </c>
      <c r="D11" s="12">
        <f>C11*Kalkulasi!$C$9</f>
        <v>0.81149185200999985</v>
      </c>
      <c r="E11" s="12">
        <f>C11*Kalkulasi!$C$10</f>
        <v>0.46370962971999985</v>
      </c>
      <c r="F11" s="12">
        <f t="shared" si="0"/>
        <v>11.940522965289997</v>
      </c>
      <c r="G11" s="12">
        <f t="shared" si="2"/>
        <v>2.5873639537199997</v>
      </c>
    </row>
    <row r="12" spans="2:7" x14ac:dyDescent="0.25">
      <c r="B12" s="19">
        <v>7</v>
      </c>
      <c r="C12" s="12">
        <f t="shared" si="1"/>
        <v>11.940522965289997</v>
      </c>
      <c r="D12" s="12">
        <f>C12*Kalkulasi!$C$9</f>
        <v>0.83583660757029987</v>
      </c>
      <c r="E12" s="12">
        <f>C12*Kalkulasi!$C$10</f>
        <v>0.47762091861159989</v>
      </c>
      <c r="F12" s="12">
        <f t="shared" si="0"/>
        <v>12.298738654248698</v>
      </c>
      <c r="G12" s="12">
        <f t="shared" si="2"/>
        <v>3.0649848723315998</v>
      </c>
    </row>
    <row r="13" spans="2:7" x14ac:dyDescent="0.25">
      <c r="B13" s="19">
        <v>8</v>
      </c>
      <c r="C13" s="12">
        <f t="shared" si="1"/>
        <v>12.298738654248698</v>
      </c>
      <c r="D13" s="12">
        <f>C13*Kalkulasi!$C$9</f>
        <v>0.86091170579740894</v>
      </c>
      <c r="E13" s="12">
        <f>C13*Kalkulasi!$C$10</f>
        <v>0.49194954616994796</v>
      </c>
      <c r="F13" s="12">
        <f t="shared" si="0"/>
        <v>12.667700813876159</v>
      </c>
      <c r="G13" s="12">
        <f t="shared" si="2"/>
        <v>3.5569344185015477</v>
      </c>
    </row>
    <row r="14" spans="2:7" x14ac:dyDescent="0.25">
      <c r="B14" s="19">
        <v>9</v>
      </c>
      <c r="C14" s="12">
        <f t="shared" si="1"/>
        <v>12.667700813876159</v>
      </c>
      <c r="D14" s="12">
        <f>C14*Kalkulasi!$C$9</f>
        <v>0.88673905697133126</v>
      </c>
      <c r="E14" s="12">
        <f>C14*Kalkulasi!$C$10</f>
        <v>0.50670803255504637</v>
      </c>
      <c r="F14" s="12">
        <f t="shared" si="0"/>
        <v>13.047731838292444</v>
      </c>
      <c r="G14" s="12">
        <f t="shared" si="2"/>
        <v>4.0636424510565945</v>
      </c>
    </row>
    <row r="15" spans="2:7" x14ac:dyDescent="0.25">
      <c r="B15" s="19">
        <v>10</v>
      </c>
      <c r="C15" s="12">
        <f t="shared" si="1"/>
        <v>13.047731838292444</v>
      </c>
      <c r="D15" s="12">
        <f>C15*Kalkulasi!$C$9</f>
        <v>0.91334122868047118</v>
      </c>
      <c r="E15" s="12">
        <f>C15*Kalkulasi!$C$10</f>
        <v>0.5219092735316978</v>
      </c>
      <c r="F15" s="12">
        <f t="shared" si="0"/>
        <v>13.439163793441217</v>
      </c>
      <c r="G15" s="12">
        <f t="shared" si="2"/>
        <v>4.5855517245882922</v>
      </c>
    </row>
    <row r="16" spans="2:7" x14ac:dyDescent="0.25">
      <c r="B16" s="19">
        <v>11</v>
      </c>
      <c r="C16" s="12">
        <f t="shared" si="1"/>
        <v>13.439163793441217</v>
      </c>
      <c r="D16" s="12">
        <f>C16*Kalkulasi!$C$9</f>
        <v>0.94074146554088534</v>
      </c>
      <c r="E16" s="12">
        <f>C16*Kalkulasi!$C$10</f>
        <v>0.53756655173764867</v>
      </c>
      <c r="F16" s="12">
        <f t="shared" si="0"/>
        <v>13.842338707244453</v>
      </c>
      <c r="G16" s="12">
        <f t="shared" si="2"/>
        <v>5.1231182763259406</v>
      </c>
    </row>
    <row r="17" spans="2:7" x14ac:dyDescent="0.25">
      <c r="B17" s="19">
        <v>12</v>
      </c>
      <c r="C17" s="12">
        <f t="shared" si="1"/>
        <v>13.842338707244453</v>
      </c>
      <c r="D17" s="12">
        <f>C17*Kalkulasi!$C$9</f>
        <v>0.96896370950711186</v>
      </c>
      <c r="E17" s="12">
        <f>C17*Kalkulasi!$C$10</f>
        <v>0.55369354828977813</v>
      </c>
      <c r="F17" s="12">
        <f t="shared" si="0"/>
        <v>14.257608868461785</v>
      </c>
      <c r="G17" s="12">
        <f t="shared" si="2"/>
        <v>5.6768118246157186</v>
      </c>
    </row>
    <row r="18" spans="2:7" x14ac:dyDescent="0.25">
      <c r="B18" s="19">
        <v>13</v>
      </c>
      <c r="C18" s="12">
        <f t="shared" si="1"/>
        <v>14.257608868461785</v>
      </c>
      <c r="D18" s="12">
        <f>C18*Kalkulasi!$C$9</f>
        <v>0.99803262079232502</v>
      </c>
      <c r="E18" s="12">
        <f>C18*Kalkulasi!$C$10</f>
        <v>0.57030435473847141</v>
      </c>
      <c r="F18" s="12">
        <f t="shared" si="0"/>
        <v>14.685337134515638</v>
      </c>
      <c r="G18" s="12">
        <f t="shared" si="2"/>
        <v>6.2471161793541903</v>
      </c>
    </row>
    <row r="19" spans="2:7" x14ac:dyDescent="0.25">
      <c r="B19" s="19">
        <v>14</v>
      </c>
      <c r="C19" s="12">
        <f t="shared" si="1"/>
        <v>14.685337134515638</v>
      </c>
      <c r="D19" s="12">
        <f>C19*Kalkulasi!$C$9</f>
        <v>1.0279735994160948</v>
      </c>
      <c r="E19" s="12">
        <f>C19*Kalkulasi!$C$10</f>
        <v>0.58741348538062554</v>
      </c>
      <c r="F19" s="12">
        <f t="shared" si="0"/>
        <v>15.125897248551107</v>
      </c>
      <c r="G19" s="12">
        <f t="shared" si="2"/>
        <v>6.8345296647348155</v>
      </c>
    </row>
    <row r="20" spans="2:7" x14ac:dyDescent="0.25">
      <c r="B20" s="19">
        <v>15</v>
      </c>
      <c r="C20" s="12">
        <f t="shared" si="1"/>
        <v>15.125897248551107</v>
      </c>
      <c r="D20" s="12">
        <f>C20*Kalkulasi!$C$9</f>
        <v>1.0588128073985776</v>
      </c>
      <c r="E20" s="12">
        <f>C20*Kalkulasi!$C$10</f>
        <v>0.60503588994204427</v>
      </c>
      <c r="F20" s="12">
        <f t="shared" si="0"/>
        <v>15.579674166007639</v>
      </c>
      <c r="G20" s="12">
        <f t="shared" si="2"/>
        <v>7.43956555467686</v>
      </c>
    </row>
    <row r="21" spans="2:7" x14ac:dyDescent="0.25">
      <c r="B21" s="19">
        <v>16</v>
      </c>
      <c r="C21" s="12">
        <f t="shared" si="1"/>
        <v>15.579674166007639</v>
      </c>
      <c r="D21" s="12">
        <f>C21*Kalkulasi!$C$9</f>
        <v>1.0905771916205349</v>
      </c>
      <c r="E21" s="12">
        <f>C21*Kalkulasi!$C$10</f>
        <v>0.6231869666403056</v>
      </c>
      <c r="F21" s="12">
        <f t="shared" si="0"/>
        <v>16.04706439098787</v>
      </c>
      <c r="G21" s="12">
        <f t="shared" si="2"/>
        <v>8.0627525213171651</v>
      </c>
    </row>
    <row r="22" spans="2:7" x14ac:dyDescent="0.25">
      <c r="B22" s="19">
        <v>17</v>
      </c>
      <c r="C22" s="12">
        <f t="shared" si="1"/>
        <v>16.04706439098787</v>
      </c>
      <c r="D22" s="12">
        <f>C22*Kalkulasi!$C$9</f>
        <v>1.1232945073691509</v>
      </c>
      <c r="E22" s="12">
        <f>C22*Kalkulasi!$C$10</f>
        <v>0.64188257563951479</v>
      </c>
      <c r="F22" s="12">
        <f t="shared" si="0"/>
        <v>16.528476322717509</v>
      </c>
      <c r="G22" s="12">
        <f t="shared" si="2"/>
        <v>8.7046350969566806</v>
      </c>
    </row>
    <row r="23" spans="2:7" x14ac:dyDescent="0.25">
      <c r="B23" s="19">
        <v>18</v>
      </c>
      <c r="C23" s="12">
        <f t="shared" si="1"/>
        <v>16.528476322717509</v>
      </c>
      <c r="D23" s="12">
        <f>C23*Kalkulasi!$C$9</f>
        <v>1.1569933425902257</v>
      </c>
      <c r="E23" s="12">
        <f>C23*Kalkulasi!$C$10</f>
        <v>0.66113905290870034</v>
      </c>
      <c r="F23" s="12">
        <f t="shared" si="0"/>
        <v>17.024330612399034</v>
      </c>
      <c r="G23" s="12">
        <f t="shared" si="2"/>
        <v>9.3657741498653806</v>
      </c>
    </row>
    <row r="24" spans="2:7" x14ac:dyDescent="0.25">
      <c r="B24" s="19">
        <v>19</v>
      </c>
      <c r="C24" s="12">
        <f t="shared" si="1"/>
        <v>17.024330612399034</v>
      </c>
      <c r="D24" s="12">
        <f>C24*Kalkulasi!$C$9</f>
        <v>1.1917031428679326</v>
      </c>
      <c r="E24" s="12">
        <f>C24*Kalkulasi!$C$10</f>
        <v>0.68097322449596132</v>
      </c>
      <c r="F24" s="12">
        <f t="shared" si="0"/>
        <v>17.535060530771005</v>
      </c>
      <c r="G24" s="12">
        <f t="shared" si="2"/>
        <v>10.046747374361342</v>
      </c>
    </row>
    <row r="25" spans="2:7" x14ac:dyDescent="0.25">
      <c r="B25" s="19">
        <v>20</v>
      </c>
      <c r="C25" s="12">
        <f t="shared" si="1"/>
        <v>17.535060530771005</v>
      </c>
      <c r="D25" s="12">
        <f>C25*Kalkulasi!$C$9</f>
        <v>1.2274542371539705</v>
      </c>
      <c r="E25" s="12">
        <f>C25*Kalkulasi!$C$10</f>
        <v>0.70140242123084018</v>
      </c>
      <c r="F25" s="12">
        <f t="shared" si="0"/>
        <v>18.061112346694138</v>
      </c>
      <c r="G25" s="12">
        <f t="shared" si="2"/>
        <v>10.748149795592182</v>
      </c>
    </row>
    <row r="26" spans="2:7" x14ac:dyDescent="0.25">
      <c r="B26" s="19">
        <v>21</v>
      </c>
      <c r="C26" s="12">
        <f t="shared" si="1"/>
        <v>18.061112346694138</v>
      </c>
      <c r="D26" s="12">
        <f>C26*Kalkulasi!$C$9</f>
        <v>1.2642778642685897</v>
      </c>
      <c r="E26" s="12">
        <f>C26*Kalkulasi!$C$10</f>
        <v>0.72244449386776555</v>
      </c>
      <c r="F26" s="12">
        <f t="shared" si="0"/>
        <v>18.602945717094961</v>
      </c>
      <c r="G26" s="12">
        <f t="shared" si="2"/>
        <v>11.470594289459948</v>
      </c>
    </row>
    <row r="27" spans="2:7" x14ac:dyDescent="0.25">
      <c r="B27" s="19">
        <v>22</v>
      </c>
      <c r="C27" s="12">
        <f t="shared" si="1"/>
        <v>18.602945717094961</v>
      </c>
      <c r="D27" s="12">
        <f>C27*Kalkulasi!$C$9</f>
        <v>1.3022062001966475</v>
      </c>
      <c r="E27" s="12">
        <f>C27*Kalkulasi!$C$10</f>
        <v>0.7441178286837985</v>
      </c>
      <c r="F27" s="12">
        <f t="shared" si="0"/>
        <v>19.16103408860781</v>
      </c>
      <c r="G27" s="12">
        <f t="shared" si="2"/>
        <v>12.214712118143746</v>
      </c>
    </row>
    <row r="28" spans="2:7" x14ac:dyDescent="0.25">
      <c r="B28" s="19">
        <v>23</v>
      </c>
      <c r="C28" s="12">
        <f t="shared" si="1"/>
        <v>19.16103408860781</v>
      </c>
      <c r="D28" s="12">
        <f>C28*Kalkulasi!$C$9</f>
        <v>1.3412723862025469</v>
      </c>
      <c r="E28" s="12">
        <f>C28*Kalkulasi!$C$10</f>
        <v>0.76644136354431236</v>
      </c>
      <c r="F28" s="12">
        <f t="shared" si="0"/>
        <v>19.735865111266044</v>
      </c>
      <c r="G28" s="12">
        <f t="shared" si="2"/>
        <v>12.981153481688057</v>
      </c>
    </row>
    <row r="29" spans="2:7" x14ac:dyDescent="0.25">
      <c r="B29" s="19">
        <v>24</v>
      </c>
      <c r="C29" s="12">
        <f t="shared" si="1"/>
        <v>19.735865111266044</v>
      </c>
      <c r="D29" s="12">
        <f>C29*Kalkulasi!$C$9</f>
        <v>1.3815105577886233</v>
      </c>
      <c r="E29" s="12">
        <f>C29*Kalkulasi!$C$10</f>
        <v>0.78943460445064173</v>
      </c>
      <c r="F29" s="12">
        <f t="shared" si="0"/>
        <v>20.327941064604026</v>
      </c>
      <c r="G29" s="12">
        <f t="shared" si="2"/>
        <v>13.7705880861387</v>
      </c>
    </row>
    <row r="30" spans="2:7" x14ac:dyDescent="0.25">
      <c r="B30" s="19">
        <v>25</v>
      </c>
      <c r="C30" s="12">
        <f t="shared" si="1"/>
        <v>20.327941064604026</v>
      </c>
      <c r="D30" s="12">
        <f>C30*Kalkulasi!$C$9</f>
        <v>1.4229558745222819</v>
      </c>
      <c r="E30" s="12">
        <f>C30*Kalkulasi!$C$10</f>
        <v>0.81311764258416108</v>
      </c>
      <c r="F30" s="12">
        <f t="shared" si="0"/>
        <v>20.937779296542146</v>
      </c>
      <c r="G30" s="12">
        <f t="shared" si="2"/>
        <v>14.583705728722862</v>
      </c>
    </row>
    <row r="32" spans="2:7" x14ac:dyDescent="0.25">
      <c r="B32" s="26" t="s">
        <v>97</v>
      </c>
      <c r="C32" s="21"/>
      <c r="D32" s="15">
        <f>F30</f>
        <v>20.937779296542146</v>
      </c>
      <c r="E32" s="15">
        <f>G30</f>
        <v>14.583705728722862</v>
      </c>
      <c r="F32" s="27" t="s">
        <v>98</v>
      </c>
      <c r="G32" s="21"/>
    </row>
  </sheetData>
  <mergeCells count="4">
    <mergeCell ref="B3:G3"/>
    <mergeCell ref="B2:G2"/>
    <mergeCell ref="B32:C32"/>
    <mergeCell ref="F32:G3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Kalkulasi</vt:lpstr>
      <vt:lpstr>Proyeksi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2026-08-14T17:26:12Z</dcterms:modified>
</cp:coreProperties>
</file>