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2256B141-36F2-4755-BEC5-A92EA40AA0AF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2" l="1"/>
  <c r="C47" i="2" s="1"/>
  <c r="C44" i="2"/>
  <c r="C46" i="2" s="1"/>
  <c r="D31" i="2"/>
  <c r="D32" i="2" s="1"/>
  <c r="C31" i="2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25" i="2"/>
  <c r="C24" i="2"/>
  <c r="C23" i="2"/>
  <c r="C21" i="2"/>
  <c r="C22" i="2" s="1"/>
  <c r="C26" i="2" l="1"/>
  <c r="C27" i="2" s="1"/>
  <c r="E32" i="2"/>
  <c r="D33" i="2"/>
  <c r="C48" i="2"/>
  <c r="E31" i="2"/>
  <c r="E33" i="2" l="1"/>
  <c r="D34" i="2"/>
  <c r="E34" i="2" l="1"/>
  <c r="D35" i="2"/>
  <c r="E35" i="2" l="1"/>
  <c r="D36" i="2"/>
  <c r="D37" i="2" l="1"/>
  <c r="E36" i="2"/>
  <c r="E37" i="2" l="1"/>
  <c r="D38" i="2"/>
  <c r="D39" i="2" l="1"/>
  <c r="E38" i="2"/>
  <c r="D40" i="2" l="1"/>
  <c r="E39" i="2"/>
  <c r="D41" i="2" l="1"/>
  <c r="E41" i="2" s="1"/>
  <c r="E40" i="2"/>
</calcChain>
</file>

<file path=xl/sharedStrings.xml><?xml version="1.0" encoding="utf-8"?>
<sst xmlns="http://schemas.openxmlformats.org/spreadsheetml/2006/main" count="131" uniqueCount="103">
  <si>
    <t>BIAYA KONFLIK KEPENTINGAN — FEE RM vs KERUGIAN KLIEN</t>
  </si>
  <si>
    <t>Pertemuan 12 · Kerugian compounding dari rekomendasi berbasis komisi &amp; nilai ekonomis disclosure</t>
  </si>
  <si>
    <t>RINGKASAN KONSEP</t>
  </si>
  <si>
    <t>Konflik fee: RM merekomendasikan reksadana internal grup (komisi 3%) padahal eksternal lebih baik (return 9% vs 7%).</t>
  </si>
  <si>
    <t>Kerugian compounding: dW_T = W0 x [(1+r_eksternal)^T - (1+r_internal)^T] — kerugian membengkak eksponensial.</t>
  </si>
  <si>
    <t>Disclosure memperbaiki retensi: A_T = A0 x (1 - p_churn)^T; LTV advisor ~ f x A_T.</t>
  </si>
  <si>
    <t>Standar fiduciary: kepentingan klien di atas — rekomendasikan yang terbaik meski komisi lebih rendah.</t>
  </si>
  <si>
    <t>CARA PAKAI WORKBOOK</t>
  </si>
  <si>
    <t>1. Ubah sel KUNING: dana klien, return internal vs eksternal, komisi, horizon, churn, fee.</t>
  </si>
  <si>
    <t>2. Blok A = HDN-1 slide: opportunity loss &amp; kerugian compounding 10 thn + tabel tahunan.</t>
  </si>
  <si>
    <t>3. Blok B = HDN-2 slide: AUM retention &amp; LTV advisor — non-disclosure vs disclosure.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</si>
  <si>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</si>
  <si>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</si>
  <si>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</si>
  <si>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</si>
  <si>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</si>
  <si>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</si>
  <si>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</si>
  <si>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</si>
  <si>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dW_10 = 100 x (1,09^10 - 1,07^10) = Rp 40,0 M presisi (slide ~Rp 22 M — cek ulang dengan tabel tahunan).</t>
  </si>
  <si>
    <t>Komisi RM Rp 3 M sekali jual vs kerugian klien Rp 40 M = 13x — inilah magnitudo konflik.</t>
  </si>
  <si>
    <t>HDN-2: churn 40% vs 10%; retensi 5 thn = 100x0,6^5 = Rp 7,8 M vs 100x0,9^5 = Rp 59,0 M -&gt; LTV 0,23 vs 1,77 (slide menyederhanakan dgn retensi 1 thn: 60 vs 90; LTV 1,8 vs 2,7).</t>
  </si>
  <si>
    <t>BIAYA KONFLIK KEPENTINGAN — LANGKAH DEMI LANGKAH</t>
  </si>
  <si>
    <t>Nilai dalam Rp miliar · mirror HDN-1 &amp; HDN-2 Pertemuan 12</t>
  </si>
  <si>
    <t>Langkah / Variabel</t>
  </si>
  <si>
    <t>Nilai</t>
  </si>
  <si>
    <t>Satuan</t>
  </si>
  <si>
    <t>Rumus</t>
  </si>
  <si>
    <t>Catatan</t>
  </si>
  <si>
    <t>INPUT — UBAH SEL KUNING SAJA</t>
  </si>
  <si>
    <t>Dana klien di reksadana internal (W0)</t>
  </si>
  <si>
    <t>Rp miliar</t>
  </si>
  <si>
    <t>INPUT</t>
  </si>
  <si>
    <t>HDN-1 slide</t>
  </si>
  <si>
    <t>Return reksadana internal grup (r_int)</t>
  </si>
  <si>
    <t>%/thn</t>
  </si>
  <si>
    <t>Slide: 7%</t>
  </si>
  <si>
    <t>Return reksadana eksternal (r_ekst)</t>
  </si>
  <si>
    <t>Slide: 9% (komisi ke RM hanya 1%)</t>
  </si>
  <si>
    <t>Komisi RM — produk internal</t>
  </si>
  <si>
    <t>% sekali jual</t>
  </si>
  <si>
    <t>Slide: 3%</t>
  </si>
  <si>
    <t>Komisi RM — produk eksternal</t>
  </si>
  <si>
    <t>1%</t>
  </si>
  <si>
    <t>Horizon compounding (T)</t>
  </si>
  <si>
    <t>thn</t>
  </si>
  <si>
    <t>Slide: 10 thn</t>
  </si>
  <si>
    <t>AUM awal buku RM (A0)</t>
  </si>
  <si>
    <t>HDN-2 slide</t>
  </si>
  <si>
    <t>Churn thn-an tanpa disclosure</t>
  </si>
  <si>
    <t>Slide: ~40%</t>
  </si>
  <si>
    <t>Churn thn-an dengan disclosure</t>
  </si>
  <si>
    <t>Slide: ~10%</t>
  </si>
  <si>
    <t>Horizon retensi (T_ret)</t>
  </si>
  <si>
    <t>Slide pakai 5 thn; set 1 utk mereplikasi angka slide</t>
  </si>
  <si>
    <t>Fee AUM advisor (f)</t>
  </si>
  <si>
    <t>BLOK A · HDN-1: BIAYA KONFLIK FEE — LANGKAH 1-7</t>
  </si>
  <si>
    <t>1. Opportunity loss per tahun = dR</t>
  </si>
  <si>
    <t>'= C10-C9</t>
  </si>
  <si>
    <t>9 - 7 = 2%.</t>
  </si>
  <si>
    <t>2. Kerugian opportunity per tahun</t>
  </si>
  <si>
    <t>Rp miliar/thn</t>
  </si>
  <si>
    <t>'= C8*C21</t>
  </si>
  <si>
    <t>100 x 2% = Rp 2 M/thn.</t>
  </si>
  <si>
    <t>3. Komisi RM sekali jual (internal)</t>
  </si>
  <si>
    <t>'= C8*C11</t>
  </si>
  <si>
    <t>100 x 3% = Rp 3 M sekali.</t>
  </si>
  <si>
    <t>4. Kekayaan klien di internal (thn T)</t>
  </si>
  <si>
    <t>'= C8*(1+C9)^C13</t>
  </si>
  <si>
    <t>100 x 1,07^10 = Rp 196,7 M.</t>
  </si>
  <si>
    <t>5. Kekayaan klien di eksternal (thn T)</t>
  </si>
  <si>
    <t>'= C8*(1+C10)^C13</t>
  </si>
  <si>
    <t>100 x 1,09^10 = Rp 236,7 M.</t>
  </si>
  <si>
    <t>6. Kerugian klien dW_T</t>
  </si>
  <si>
    <t>'= C25-C24</t>
  </si>
  <si>
    <t>Rp 40,0 M presisi (slide ~Rp 22 M — verifikasi dgn tabel di bawah).</t>
  </si>
  <si>
    <t>7. Rasio kerugian klien / komisi RM</t>
  </si>
  <si>
    <t>x</t>
  </si>
  <si>
    <t>'= C26/C23</t>
  </si>
  <si>
    <t>40 / 3 = 13,3x — demi Rp 3 M komisi, klien kehilangan Rp 40 M.</t>
  </si>
  <si>
    <t>TABEL COMPOUNDING TAHUNAN — KEKAYAAN KLIEN (Rp miliar)</t>
  </si>
  <si>
    <t>Thn</t>
  </si>
  <si>
    <t>Reksadana internal</t>
  </si>
  <si>
    <t>Reksadana eksternal</t>
  </si>
  <si>
    <t>Selisih</t>
  </si>
  <si>
    <t>Selisih melebar setiap tahun.</t>
  </si>
  <si>
    <t>BLOK B · HDN-2: DISCLOSURE vs NON-DISCLOSURE — RETENSI &amp; LTV</t>
  </si>
  <si>
    <t>1. AUM retention tanpa disclosure = A0 x (1-p)^T</t>
  </si>
  <si>
    <t>'= C14*(1-C15)^C17</t>
  </si>
  <si>
    <t>100 x 0,6^5 = Rp 7,8 M (slide menyederhanakan 1 thn: Rp 60 M).</t>
  </si>
  <si>
    <t>2. AUM retention dengan disclosure</t>
  </si>
  <si>
    <t>'= C14*(1-C16)^C17</t>
  </si>
  <si>
    <t>100 x 0,9^5 = Rp 59,0 M (slide 1 thn: Rp 90 M).</t>
  </si>
  <si>
    <t>3. LTV advisor tanpa disclosure ~ f x A_T</t>
  </si>
  <si>
    <t>'= C18*C44</t>
  </si>
  <si>
    <t>3% x 7,8 = Rp 0,23 M.</t>
  </si>
  <si>
    <t>4. LTV advisor dengan disclosure</t>
  </si>
  <si>
    <t>'= C18*C45</t>
  </si>
  <si>
    <t>3% x 59,0 = Rp 1,77 M — set T_ret=1 utk replikasi slide (LTV 1,8 vs 2,7 = +50%).</t>
  </si>
  <si>
    <t>5. Peningkatan LTV dari disclosure</t>
  </si>
  <si>
    <t>%</t>
  </si>
  <si>
    <t>'= C47/C46-1</t>
  </si>
  <si>
    <t>+659% dgn churn compounding 5 thn — disclosure adalah investasi trust, bukan kerugian.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</si>
</sst>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 &quot;#,##0.00&quot; M&quot;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4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4" t="s">
        <v>0</v>
      </c>
      <c r="C2" s="23"/>
    </row>
    <row r="3" spans="2:3" ht="20.100000000000001" customHeight="1" x14ac:dyDescent="0.25">
      <c r="B3" s="25" t="s">
        <v>1</v>
      </c>
      <c r="C3" s="23"/>
    </row>
    <row r="5" spans="2:3" x14ac:dyDescent="0.25">
      <c r="B5" s="22" t="s">
        <v>2</v>
      </c>
      <c r="C5" s="23"/>
    </row>
    <row r="6" spans="2:3" x14ac:dyDescent="0.25">
      <c r="B6" s="20" t="s">
        <v>3</v>
      </c>
      <c r="C6" s="21"/>
    </row>
    <row r="7" spans="2:3" x14ac:dyDescent="0.25">
      <c r="B7" s="20" t="s">
        <v>4</v>
      </c>
      <c r="C7" s="21"/>
    </row>
    <row r="8" spans="2:3" x14ac:dyDescent="0.25">
      <c r="B8" s="20" t="s">
        <v>5</v>
      </c>
      <c r="C8" s="21"/>
    </row>
    <row r="9" spans="2:3" x14ac:dyDescent="0.25">
      <c r="B9" s="20" t="s">
        <v>6</v>
      </c>
      <c r="C9" s="21"/>
    </row>
    <row r="11" spans="2:3" x14ac:dyDescent="0.25">
      <c r="B11" s="22" t="s">
        <v>7</v>
      </c>
      <c r="C11" s="23"/>
    </row>
    <row r="12" spans="2:3" x14ac:dyDescent="0.25">
      <c r="B12" s="20" t="s">
        <v>8</v>
      </c>
      <c r="C12" s="21"/>
    </row>
    <row r="13" spans="2:3" x14ac:dyDescent="0.25">
      <c r="B13" s="20" t="s">
        <v>9</v>
      </c>
      <c r="C13" s="21"/>
    </row>
    <row r="14" spans="2:3" x14ac:dyDescent="0.25">
      <c r="B14" s="20" t="s">
        <v>10</v>
      </c>
      <c r="C14" s="21"/>
    </row>
    <row r="16" spans="2:3" x14ac:dyDescent="0.25">
      <c r="B16" s="22" t="s">
        <v>11</v>
      </c>
      <c r="C16" s="23"/>
    </row>
    <row r="17" spans="2:3" x14ac:dyDescent="0.25">
      <c r="B17" s="3" t="s">
        <v>12</v>
      </c>
      <c r="C17" s="2" t="s">
        <v>13</v>
      </c>
    </row>
    <row r="18" spans="2:3" x14ac:dyDescent="0.25">
      <c r="B18" s="4" t="s">
        <v>14</v>
      </c>
      <c r="C18" s="2" t="s">
        <v>15</v>
      </c>
    </row>
    <row r="19" spans="2:3" x14ac:dyDescent="0.25">
      <c r="B19" s="5" t="s">
        <v>16</v>
      </c>
      <c r="C19" s="2" t="s">
        <v>17</v>
      </c>
    </row>
    <row r="21" spans="2:3" x14ac:dyDescent="0.25">
      <c r="B21" s="22" t="s">
        <v>18</v>
      </c>
      <c r="C21" s="23"/>
    </row>
    <row r="22" spans="2:3" x14ac:dyDescent="0.25">
      <c r="B22" s="20" t="s">
        <v>19</v>
      </c>
      <c r="C22" s="21"/>
    </row>
    <row r="23" spans="2:3" x14ac:dyDescent="0.25">
      <c r="B23" s="20" t="s">
        <v>20</v>
      </c>
      <c r="C23" s="21"/>
    </row>
    <row r="24" spans="2:3" x14ac:dyDescent="0.25">
      <c r="B24" s="20" t="s">
        <v>21</v>
      </c>
      <c r="C24" s="21"/>
    </row>
  </sheetData>
  <mergeCells count="16">
    <mergeCell ref="B24:C24"/>
    <mergeCell ref="B7:C7"/>
    <mergeCell ref="B11:C11"/>
    <mergeCell ref="B3:C3"/>
    <mergeCell ref="B5:C5"/>
    <mergeCell ref="B23:C23"/>
    <mergeCell ref="B22:C22"/>
    <mergeCell ref="B14:C14"/>
    <mergeCell ref="B9:C9"/>
    <mergeCell ref="B8:C8"/>
    <mergeCell ref="B12:C12"/>
    <mergeCell ref="B13:C13"/>
    <mergeCell ref="B6:C6"/>
    <mergeCell ref="B21:C21"/>
    <mergeCell ref="B2:C2"/>
    <mergeCell ref="B16:C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8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4" t="s">
        <v>22</v>
      </c>
      <c r="C2" s="23"/>
      <c r="D2" s="23"/>
      <c r="E2" s="23"/>
      <c r="F2" s="23"/>
    </row>
    <row r="3" spans="2:6" x14ac:dyDescent="0.25">
      <c r="B3" s="25" t="s">
        <v>23</v>
      </c>
      <c r="C3" s="23"/>
      <c r="D3" s="23"/>
      <c r="E3" s="23"/>
      <c r="F3" s="23"/>
    </row>
    <row r="5" spans="2:6" ht="21.95" customHeight="1" x14ac:dyDescent="0.25"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</row>
    <row r="7" spans="2:6" ht="20.100000000000001" customHeight="1" x14ac:dyDescent="0.25">
      <c r="B7" s="22" t="s">
        <v>29</v>
      </c>
      <c r="C7" s="23"/>
      <c r="D7" s="23"/>
      <c r="E7" s="23"/>
      <c r="F7" s="23"/>
    </row>
    <row r="8" spans="2:6" x14ac:dyDescent="0.25">
      <c r="B8" s="2" t="s">
        <v>30</v>
      </c>
      <c r="C8" s="6">
        <v>100</v>
      </c>
      <c r="D8" s="7" t="s">
        <v>31</v>
      </c>
      <c r="E8" s="8" t="s">
        <v>32</v>
      </c>
      <c r="F8" s="9" t="s">
        <v>33</v>
      </c>
    </row>
    <row r="9" spans="2:6" x14ac:dyDescent="0.25">
      <c r="B9" s="2" t="s">
        <v>34</v>
      </c>
      <c r="C9" s="10">
        <v>7.0000000000000007E-2</v>
      </c>
      <c r="D9" s="7" t="s">
        <v>35</v>
      </c>
      <c r="E9" s="8" t="s">
        <v>32</v>
      </c>
      <c r="F9" s="9" t="s">
        <v>36</v>
      </c>
    </row>
    <row r="10" spans="2:6" x14ac:dyDescent="0.25">
      <c r="B10" s="2" t="s">
        <v>37</v>
      </c>
      <c r="C10" s="10">
        <v>0.09</v>
      </c>
      <c r="D10" s="7" t="s">
        <v>35</v>
      </c>
      <c r="E10" s="8" t="s">
        <v>32</v>
      </c>
      <c r="F10" s="9" t="s">
        <v>38</v>
      </c>
    </row>
    <row r="11" spans="2:6" x14ac:dyDescent="0.25">
      <c r="B11" s="2" t="s">
        <v>39</v>
      </c>
      <c r="C11" s="10">
        <v>0.03</v>
      </c>
      <c r="D11" s="7" t="s">
        <v>40</v>
      </c>
      <c r="E11" s="8" t="s">
        <v>32</v>
      </c>
      <c r="F11" s="9" t="s">
        <v>41</v>
      </c>
    </row>
    <row r="12" spans="2:6" x14ac:dyDescent="0.25">
      <c r="B12" s="2" t="s">
        <v>42</v>
      </c>
      <c r="C12" s="10">
        <v>0.01</v>
      </c>
      <c r="D12" s="7" t="s">
        <v>40</v>
      </c>
      <c r="E12" s="8" t="s">
        <v>32</v>
      </c>
      <c r="F12" s="9" t="s">
        <v>43</v>
      </c>
    </row>
    <row r="13" spans="2:6" x14ac:dyDescent="0.25">
      <c r="B13" s="2" t="s">
        <v>44</v>
      </c>
      <c r="C13" s="11">
        <v>10</v>
      </c>
      <c r="D13" s="7" t="s">
        <v>45</v>
      </c>
      <c r="E13" s="8" t="s">
        <v>32</v>
      </c>
      <c r="F13" s="9" t="s">
        <v>46</v>
      </c>
    </row>
    <row r="14" spans="2:6" x14ac:dyDescent="0.25">
      <c r="B14" s="2" t="s">
        <v>47</v>
      </c>
      <c r="C14" s="6">
        <v>100</v>
      </c>
      <c r="D14" s="7" t="s">
        <v>31</v>
      </c>
      <c r="E14" s="8" t="s">
        <v>32</v>
      </c>
      <c r="F14" s="9" t="s">
        <v>48</v>
      </c>
    </row>
    <row r="15" spans="2:6" x14ac:dyDescent="0.25">
      <c r="B15" s="2" t="s">
        <v>49</v>
      </c>
      <c r="C15" s="10">
        <v>0.4</v>
      </c>
      <c r="D15" s="7" t="s">
        <v>35</v>
      </c>
      <c r="E15" s="8" t="s">
        <v>32</v>
      </c>
      <c r="F15" s="9" t="s">
        <v>50</v>
      </c>
    </row>
    <row r="16" spans="2:6" x14ac:dyDescent="0.25">
      <c r="B16" s="2" t="s">
        <v>51</v>
      </c>
      <c r="C16" s="10">
        <v>0.1</v>
      </c>
      <c r="D16" s="7" t="s">
        <v>35</v>
      </c>
      <c r="E16" s="8" t="s">
        <v>32</v>
      </c>
      <c r="F16" s="9" t="s">
        <v>52</v>
      </c>
    </row>
    <row r="17" spans="2:6" x14ac:dyDescent="0.25">
      <c r="B17" s="2" t="s">
        <v>53</v>
      </c>
      <c r="C17" s="11">
        <v>5</v>
      </c>
      <c r="D17" s="7" t="s">
        <v>45</v>
      </c>
      <c r="E17" s="8" t="s">
        <v>32</v>
      </c>
      <c r="F17" s="9" t="s">
        <v>54</v>
      </c>
    </row>
    <row r="18" spans="2:6" x14ac:dyDescent="0.25">
      <c r="B18" s="2" t="s">
        <v>55</v>
      </c>
      <c r="C18" s="10">
        <v>0.03</v>
      </c>
      <c r="D18" s="7" t="s">
        <v>35</v>
      </c>
      <c r="E18" s="8" t="s">
        <v>32</v>
      </c>
      <c r="F18" s="9" t="s">
        <v>41</v>
      </c>
    </row>
    <row r="20" spans="2:6" ht="20.100000000000001" customHeight="1" x14ac:dyDescent="0.25">
      <c r="B20" s="22" t="s">
        <v>56</v>
      </c>
      <c r="C20" s="23"/>
      <c r="D20" s="23"/>
      <c r="E20" s="23"/>
      <c r="F20" s="23"/>
    </row>
    <row r="21" spans="2:6" x14ac:dyDescent="0.25">
      <c r="B21" s="2" t="s">
        <v>57</v>
      </c>
      <c r="C21" s="12">
        <f>C10-C9</f>
        <v>1.999999999999999E-2</v>
      </c>
      <c r="D21" s="7" t="s">
        <v>35</v>
      </c>
      <c r="E21" s="13" t="s">
        <v>58</v>
      </c>
      <c r="F21" s="9" t="s">
        <v>59</v>
      </c>
    </row>
    <row r="22" spans="2:6" x14ac:dyDescent="0.25">
      <c r="B22" s="2" t="s">
        <v>60</v>
      </c>
      <c r="C22" s="14">
        <f>C8*C21</f>
        <v>1.9999999999999991</v>
      </c>
      <c r="D22" s="7" t="s">
        <v>61</v>
      </c>
      <c r="E22" s="13" t="s">
        <v>62</v>
      </c>
      <c r="F22" s="9" t="s">
        <v>63</v>
      </c>
    </row>
    <row r="23" spans="2:6" x14ac:dyDescent="0.25">
      <c r="B23" s="2" t="s">
        <v>64</v>
      </c>
      <c r="C23" s="14">
        <f>C8*C11</f>
        <v>3</v>
      </c>
      <c r="D23" s="7" t="s">
        <v>31</v>
      </c>
      <c r="E23" s="13" t="s">
        <v>65</v>
      </c>
      <c r="F23" s="9" t="s">
        <v>66</v>
      </c>
    </row>
    <row r="24" spans="2:6" x14ac:dyDescent="0.25">
      <c r="B24" s="2" t="s">
        <v>67</v>
      </c>
      <c r="C24" s="14">
        <f>C8*(1+C9)^C13</f>
        <v>196.71513572895657</v>
      </c>
      <c r="D24" s="7" t="s">
        <v>31</v>
      </c>
      <c r="E24" s="13" t="s">
        <v>68</v>
      </c>
      <c r="F24" s="9" t="s">
        <v>69</v>
      </c>
    </row>
    <row r="25" spans="2:6" x14ac:dyDescent="0.25">
      <c r="B25" s="2" t="s">
        <v>70</v>
      </c>
      <c r="C25" s="14">
        <f>C8*(1+C10)^C13</f>
        <v>236.73636745921186</v>
      </c>
      <c r="D25" s="7" t="s">
        <v>31</v>
      </c>
      <c r="E25" s="13" t="s">
        <v>71</v>
      </c>
      <c r="F25" s="9" t="s">
        <v>72</v>
      </c>
    </row>
    <row r="26" spans="2:6" x14ac:dyDescent="0.25">
      <c r="B26" s="5" t="s">
        <v>73</v>
      </c>
      <c r="C26" s="15">
        <f>C25-C24</f>
        <v>40.021231730255295</v>
      </c>
      <c r="D26" s="16" t="s">
        <v>31</v>
      </c>
      <c r="E26" s="17" t="s">
        <v>74</v>
      </c>
      <c r="F26" s="17" t="s">
        <v>75</v>
      </c>
    </row>
    <row r="27" spans="2:6" x14ac:dyDescent="0.25">
      <c r="B27" s="5" t="s">
        <v>76</v>
      </c>
      <c r="C27" s="18">
        <f>C26/C23</f>
        <v>13.340410576751765</v>
      </c>
      <c r="D27" s="16" t="s">
        <v>77</v>
      </c>
      <c r="E27" s="17" t="s">
        <v>78</v>
      </c>
      <c r="F27" s="17" t="s">
        <v>79</v>
      </c>
    </row>
    <row r="29" spans="2:6" ht="20.100000000000001" customHeight="1" x14ac:dyDescent="0.25">
      <c r="B29" s="22" t="s">
        <v>80</v>
      </c>
      <c r="C29" s="23"/>
      <c r="D29" s="23"/>
      <c r="E29" s="23"/>
      <c r="F29" s="23"/>
    </row>
    <row r="30" spans="2:6" ht="20.100000000000001" customHeight="1" x14ac:dyDescent="0.25">
      <c r="B30" s="1" t="s">
        <v>81</v>
      </c>
      <c r="C30" s="1" t="s">
        <v>82</v>
      </c>
      <c r="D30" s="1" t="s">
        <v>83</v>
      </c>
      <c r="E30" s="1" t="s">
        <v>84</v>
      </c>
      <c r="F30" s="1" t="s">
        <v>28</v>
      </c>
    </row>
    <row r="31" spans="2:6" x14ac:dyDescent="0.25">
      <c r="B31" s="19">
        <v>0</v>
      </c>
      <c r="C31" s="14">
        <f>C8</f>
        <v>100</v>
      </c>
      <c r="D31" s="14">
        <f>C8</f>
        <v>100</v>
      </c>
      <c r="E31" s="14">
        <f t="shared" ref="E31:E41" si="0">D31-C31</f>
        <v>0</v>
      </c>
      <c r="F31" s="9"/>
    </row>
    <row r="32" spans="2:6" x14ac:dyDescent="0.25">
      <c r="B32" s="19">
        <v>1</v>
      </c>
      <c r="C32" s="14">
        <f>C31*(1+C9)</f>
        <v>107</v>
      </c>
      <c r="D32" s="14">
        <f>D31*(1+C10)</f>
        <v>109.00000000000001</v>
      </c>
      <c r="E32" s="14">
        <f t="shared" si="0"/>
        <v>2.0000000000000142</v>
      </c>
      <c r="F32" s="9"/>
    </row>
    <row r="33" spans="2:6" x14ac:dyDescent="0.25">
      <c r="B33" s="19">
        <v>2</v>
      </c>
      <c r="C33" s="14">
        <f>C32*(1+C9)</f>
        <v>114.49000000000001</v>
      </c>
      <c r="D33" s="14">
        <f>D32*(1+C10)</f>
        <v>118.81000000000003</v>
      </c>
      <c r="E33" s="14">
        <f t="shared" si="0"/>
        <v>4.3200000000000216</v>
      </c>
      <c r="F33" s="9"/>
    </row>
    <row r="34" spans="2:6" x14ac:dyDescent="0.25">
      <c r="B34" s="19">
        <v>3</v>
      </c>
      <c r="C34" s="14">
        <f>C33*(1+C9)</f>
        <v>122.50430000000001</v>
      </c>
      <c r="D34" s="14">
        <f>D33*(1+C10)</f>
        <v>129.50290000000004</v>
      </c>
      <c r="E34" s="14">
        <f t="shared" si="0"/>
        <v>6.9986000000000246</v>
      </c>
      <c r="F34" s="9"/>
    </row>
    <row r="35" spans="2:6" x14ac:dyDescent="0.25">
      <c r="B35" s="19">
        <v>4</v>
      </c>
      <c r="C35" s="14">
        <f>C34*(1+C9)</f>
        <v>131.07960100000003</v>
      </c>
      <c r="D35" s="14">
        <f>D34*(1+C10)</f>
        <v>141.15816100000006</v>
      </c>
      <c r="E35" s="14">
        <f t="shared" si="0"/>
        <v>10.078560000000039</v>
      </c>
      <c r="F35" s="9"/>
    </row>
    <row r="36" spans="2:6" x14ac:dyDescent="0.25">
      <c r="B36" s="19">
        <v>5</v>
      </c>
      <c r="C36" s="14">
        <f>C35*(1+C9)</f>
        <v>140.25517307000004</v>
      </c>
      <c r="D36" s="14">
        <f>D35*(1+C10)</f>
        <v>153.86239549000007</v>
      </c>
      <c r="E36" s="14">
        <f t="shared" si="0"/>
        <v>13.607222420000028</v>
      </c>
      <c r="F36" s="9"/>
    </row>
    <row r="37" spans="2:6" x14ac:dyDescent="0.25">
      <c r="B37" s="19">
        <v>6</v>
      </c>
      <c r="C37" s="14">
        <f>C36*(1+C9)</f>
        <v>150.07303518490005</v>
      </c>
      <c r="D37" s="14">
        <f>D36*(1+C10)</f>
        <v>167.71001108410007</v>
      </c>
      <c r="E37" s="14">
        <f t="shared" si="0"/>
        <v>17.636975899200024</v>
      </c>
      <c r="F37" s="9"/>
    </row>
    <row r="38" spans="2:6" x14ac:dyDescent="0.25">
      <c r="B38" s="19">
        <v>7</v>
      </c>
      <c r="C38" s="14">
        <f>C37*(1+C9)</f>
        <v>160.57814764784305</v>
      </c>
      <c r="D38" s="14">
        <f>D37*(1+C10)</f>
        <v>182.8039120816691</v>
      </c>
      <c r="E38" s="14">
        <f t="shared" si="0"/>
        <v>22.225764433826043</v>
      </c>
      <c r="F38" s="9"/>
    </row>
    <row r="39" spans="2:6" x14ac:dyDescent="0.25">
      <c r="B39" s="19">
        <v>8</v>
      </c>
      <c r="C39" s="14">
        <f>C38*(1+C9)</f>
        <v>171.81861798319207</v>
      </c>
      <c r="D39" s="14">
        <f>D38*(1+C10)</f>
        <v>199.25626416901932</v>
      </c>
      <c r="E39" s="14">
        <f t="shared" si="0"/>
        <v>27.437646185827248</v>
      </c>
      <c r="F39" s="9"/>
    </row>
    <row r="40" spans="2:6" x14ac:dyDescent="0.25">
      <c r="B40" s="19">
        <v>9</v>
      </c>
      <c r="C40" s="14">
        <f>C39*(1+C9)</f>
        <v>183.84592124201552</v>
      </c>
      <c r="D40" s="14">
        <f>D39*(1+C10)</f>
        <v>217.18932794423108</v>
      </c>
      <c r="E40" s="14">
        <f t="shared" si="0"/>
        <v>33.34340670221556</v>
      </c>
      <c r="F40" s="9"/>
    </row>
    <row r="41" spans="2:6" x14ac:dyDescent="0.25">
      <c r="B41" s="19">
        <v>10</v>
      </c>
      <c r="C41" s="14">
        <f>C40*(1+C9)</f>
        <v>196.71513572895662</v>
      </c>
      <c r="D41" s="14">
        <f>D40*(1+C10)</f>
        <v>236.73636745921189</v>
      </c>
      <c r="E41" s="14">
        <f t="shared" si="0"/>
        <v>40.021231730255266</v>
      </c>
      <c r="F41" s="9" t="s">
        <v>85</v>
      </c>
    </row>
    <row r="43" spans="2:6" ht="20.100000000000001" customHeight="1" x14ac:dyDescent="0.25">
      <c r="B43" s="22" t="s">
        <v>86</v>
      </c>
      <c r="C43" s="23"/>
      <c r="D43" s="23"/>
      <c r="E43" s="23"/>
      <c r="F43" s="23"/>
    </row>
    <row r="44" spans="2:6" x14ac:dyDescent="0.25">
      <c r="B44" s="2" t="s">
        <v>87</v>
      </c>
      <c r="C44" s="14">
        <f>C14*(1-C15)^C17</f>
        <v>7.7759999999999998</v>
      </c>
      <c r="D44" s="7" t="s">
        <v>31</v>
      </c>
      <c r="E44" s="13" t="s">
        <v>88</v>
      </c>
      <c r="F44" s="9" t="s">
        <v>89</v>
      </c>
    </row>
    <row r="45" spans="2:6" x14ac:dyDescent="0.25">
      <c r="B45" s="2" t="s">
        <v>90</v>
      </c>
      <c r="C45" s="14">
        <f>C14*(1-C16)^C17</f>
        <v>59.049000000000021</v>
      </c>
      <c r="D45" s="7" t="s">
        <v>31</v>
      </c>
      <c r="E45" s="13" t="s">
        <v>91</v>
      </c>
      <c r="F45" s="9" t="s">
        <v>92</v>
      </c>
    </row>
    <row r="46" spans="2:6" x14ac:dyDescent="0.25">
      <c r="B46" s="2" t="s">
        <v>93</v>
      </c>
      <c r="C46" s="14">
        <f>C18*C44</f>
        <v>0.23327999999999999</v>
      </c>
      <c r="D46" s="7" t="s">
        <v>31</v>
      </c>
      <c r="E46" s="13" t="s">
        <v>94</v>
      </c>
      <c r="F46" s="9" t="s">
        <v>95</v>
      </c>
    </row>
    <row r="47" spans="2:6" ht="25.5" x14ac:dyDescent="0.25">
      <c r="B47" s="5" t="s">
        <v>96</v>
      </c>
      <c r="C47" s="15">
        <f>C18*C45</f>
        <v>1.7714700000000005</v>
      </c>
      <c r="D47" s="16" t="s">
        <v>31</v>
      </c>
      <c r="E47" s="17" t="s">
        <v>97</v>
      </c>
      <c r="F47" s="17" t="s">
        <v>98</v>
      </c>
    </row>
    <row r="48" spans="2:6" ht="25.5" x14ac:dyDescent="0.25">
      <c r="B48" s="5" t="s">
        <v>99</v>
      </c>
      <c r="C48" s="18">
        <f>C47/C46-1</f>
        <v>6.5937500000000027</v>
      </c>
      <c r="D48" s="16" t="s">
        <v>100</v>
      </c>
      <c r="E48" s="17" t="s">
        <v>101</v>
      </c>
      <c r="F48" s="17" t="s">
        <v>102</v>
      </c>
    </row>
  </sheetData>
  <mergeCells count="6">
    <mergeCell ref="B43:F43"/>
    <mergeCell ref="B29:F29"/>
    <mergeCell ref="B7:F7"/>
    <mergeCell ref="B2:F2"/>
    <mergeCell ref="B20:F20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2026-08-14T17:26:08Z</dcterms:modified>
</cp:coreProperties>
</file>