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758819D4-C5CD-4EB3-9E2A-CDB395A8A04A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4" i="2" l="1"/>
  <c r="C52" i="2"/>
  <c r="C53" i="2" s="1"/>
  <c r="E50" i="2"/>
  <c r="D50" i="2"/>
  <c r="E49" i="2"/>
  <c r="D49" i="2"/>
  <c r="E48" i="2"/>
  <c r="D48" i="2"/>
  <c r="E47" i="2"/>
  <c r="D47" i="2"/>
  <c r="E46" i="2"/>
  <c r="D46" i="2"/>
  <c r="E45" i="2"/>
  <c r="C51" i="2" s="1"/>
  <c r="D45" i="2"/>
  <c r="C36" i="2"/>
  <c r="C35" i="2"/>
  <c r="C34" i="2"/>
  <c r="C33" i="2"/>
  <c r="C32" i="2"/>
  <c r="C31" i="2"/>
  <c r="C30" i="2"/>
  <c r="C25" i="2"/>
  <c r="C26" i="2" s="1"/>
  <c r="C24" i="2"/>
  <c r="C37" i="2" l="1"/>
  <c r="C38" i="2" s="1"/>
  <c r="C39" i="2"/>
  <c r="C27" i="2"/>
  <c r="C40" i="2"/>
  <c r="C41" i="2"/>
</calcChain>
</file>

<file path=xl/sharedStrings.xml><?xml version="1.0" encoding="utf-8"?>
<sst xmlns="http://schemas.openxmlformats.org/spreadsheetml/2006/main" count="176" uniqueCount="134">
  <si>
    <t>ALTERNATIF 60/30/10 — SAHAM + OBLIGASI + PRIVATE EQUITY</t>
  </si>
  <si>
    <t>Pertemuan 4 · Alokasi alternatif: dampak 10% PE pada portofolio tradisional &amp; IRR J-Curve</t>
  </si>
  <si>
    <t>RINGKASAN KONSEP</t>
  </si>
  <si>
    <t>Menambah aset berkorelasi rendah (PE, rho ~0,3 ke saham) menaikkan return dengan kenaikan risiko relatif kecil — 'free lunch' yang sebenarnya dibayar dengan likuiditas.</t>
  </si>
  <si>
    <t>Varians 3 aset = Sigma Sigma wi wj rho_ij sigma_i sigma_j — 3 suku varians + 3 suku kovarians silang.</t>
  </si>
  <si>
    <t>PE mengikuti J-Curve: tahun awal negatif (fee + capex), exit di tahun-tahun akhir menaikkan IRR.</t>
  </si>
  <si>
    <t>IRR = r yang membuat NPV = 0; gunakan fungsi IRR() Excel untuk memverifikasi.</t>
  </si>
  <si>
    <t>CARA PAKAI WORKBOOK</t>
  </si>
  <si>
    <t>1. Ubah sel KUNING: return/risiko 3 aset, 3 korelasi, bobot 60/30/10, cash flow PE.</t>
  </si>
  <si>
    <t>2. Blok A: baseline 60/40 (E 10%, sigma 11,78%) sebagai pembanding.</t>
  </si>
  <si>
    <t>3. Blok B: portofolio 60/30/10 — E naik ke 10,9%, sigma &amp; Sharpe dihitung suku demi suku.</t>
  </si>
  <si>
    <t>4. Blok C: J-Curve PE 5 tahun — NPV &amp; IRR hidup dari tabel cash flow.</t>
  </si>
  <si>
    <t>LEGENDA WARNA</t>
  </si>
  <si>
    <t>Input (ubah di sini)</t>
  </si>
  <si>
    <t>Sel kuning muda + teks biru = angka asumsi dari slide; silakan diubah.</t>
  </si>
  <si>
    <t>Formula hidup</t>
  </si>
  <si>
    <t>Sel hitam = dihitung otomatis dengan rumus Excel — jangan diketik ulang.</t>
  </si>
  <si>
    <t>Output kunci</t>
  </si>
  <si>
    <t>Sel hijau + tebal + berborder = hasil utama untuk dicocokkan dengan slide.</t>
  </si>
  <si>
    <t>ANGKA KUNCI CONTOH (dari slide deck)</t>
  </si>
  <si>
    <t>HDN-1: E baru = 0,6x12 + 0,3x7 + 0,1x16 = 10,9% (+0,9 ppt vs 60/40).</t>
  </si>
  <si>
    <t>Sigma baru: slide menampilkan aproksimasi ~12,5% (sigma^2 ~156). Hitung presisi dengan rho(O,PE)=0,3: sigma^2 = 173,16 -&gt; sigma = 13,16% (+1,37 ppt).</t>
  </si>
  <si>
    <t>HDN-2 J-Curve: CF = -10, -0,5, -0,3, +1, +4, +12 (Rp M). Slide menyebut IRR ~14,5%; hitung presisi IRR() = 10,5%/thn — cek sendiri.</t>
  </si>
  <si>
    <t>ALOKASI ALTERNATIF 60/30/10 &amp; IRR J-CURVE — LANGKAH DEMI LANGKAH</t>
  </si>
  <si>
    <t>E(R) &amp; sigma dalam POIN PERSEN · cash flow dalam Rp miliar · mirror HDN-1 &amp; HDN-2 Pertemuan 4</t>
  </si>
  <si>
    <t>Langkah / Variabel</t>
  </si>
  <si>
    <t>Nilai</t>
  </si>
  <si>
    <t>Satuan</t>
  </si>
  <si>
    <t>Rumus</t>
  </si>
  <si>
    <t>Catatan</t>
  </si>
  <si>
    <t>INPUT — UBAH SEL KUNING SAJA</t>
  </si>
  <si>
    <t>E(R) saham</t>
  </si>
  <si>
    <t>%/thn</t>
  </si>
  <si>
    <t>INPUT</t>
  </si>
  <si>
    <t>Sama seperti P3</t>
  </si>
  <si>
    <t>sigma saham</t>
  </si>
  <si>
    <t>E(R) obligasi (SUN)</t>
  </si>
  <si>
    <t>sigma obligasi</t>
  </si>
  <si>
    <t>E(R) private equity</t>
  </si>
  <si>
    <t>Slide: PE E=16%</t>
  </si>
  <si>
    <t>sigma private equity</t>
  </si>
  <si>
    <t>Slide: PE sigma=30%</t>
  </si>
  <si>
    <t>rho(saham, obligasi)</t>
  </si>
  <si>
    <t>—</t>
  </si>
  <si>
    <t>rho(saham, PE)</t>
  </si>
  <si>
    <t>Slide: ~0,3</t>
  </si>
  <si>
    <t>rho(obligasi, PE)</t>
  </si>
  <si>
    <t>Asumsi worksheet (slide tidak merinci)</t>
  </si>
  <si>
    <t>Bobot saham</t>
  </si>
  <si>
    <t>% portofolio</t>
  </si>
  <si>
    <t>60/30/10</t>
  </si>
  <si>
    <t>Bobot obligasi</t>
  </si>
  <si>
    <t>Bobot PE</t>
  </si>
  <si>
    <t>Risk-free Rf</t>
  </si>
  <si>
    <t>SUN 10 thn</t>
  </si>
  <si>
    <t>Discount rate NPV (hurdle LP)</t>
  </si>
  <si>
    <t>Untuk NPV Blok C</t>
  </si>
  <si>
    <t>BLOK A · BASELINE 60/40 TRADISIONAL (PEM BANDING)</t>
  </si>
  <si>
    <t>1. E(Rp) 60/40</t>
  </si>
  <si>
    <t>'= C17*C8+C18*C10</t>
  </si>
  <si>
    <t>0,6x12 + 0,4x7 = 10%.</t>
  </si>
  <si>
    <t>2. sigma^2 60/40</t>
  </si>
  <si>
    <t>%^2</t>
  </si>
  <si>
    <t>rumus Markowitz 2 aset</t>
  </si>
  <si>
    <t>144 + 10,24 - 15,36 = 138,88 (PE: 0%).</t>
  </si>
  <si>
    <t>3. sigma 60/40</t>
  </si>
  <si>
    <t>'= SQRT(C25)</t>
  </si>
  <si>
    <t>11,78% — angka HDN-1 Pertemuan 3.</t>
  </si>
  <si>
    <t>4. Sharpe 60/40</t>
  </si>
  <si>
    <t>'= (C24-C20)/C26</t>
  </si>
  <si>
    <t>(10 - 6,8) / 11,78 = 0,2716.</t>
  </si>
  <si>
    <t>BLOK B · HDN-1: PORTOFOLIO 60/30/10 — E, VARIANS SUKU DEMI SUKU, SHARPE</t>
  </si>
  <si>
    <t>1. E(Rp) baru = 0,6x12 + 0,3x7 + 0,1x16</t>
  </si>
  <si>
    <t>'= C17*C8+C18*C10+C19*C12</t>
  </si>
  <si>
    <t>7,2 + 2,1 + 1,6 = 10,9% (+0,9 ppt).</t>
  </si>
  <si>
    <t>2. w_S^2 sigma_S^2</t>
  </si>
  <si>
    <t>'= C17^2*C9^2</t>
  </si>
  <si>
    <t>144.</t>
  </si>
  <si>
    <t>3. w_O^2 sigma_O^2</t>
  </si>
  <si>
    <t>'= C18^2*C11^2</t>
  </si>
  <si>
    <t>5,76.</t>
  </si>
  <si>
    <t>4. w_PE^2 sigma_PE^2</t>
  </si>
  <si>
    <t>'= C19^2*C13^2</t>
  </si>
  <si>
    <t>9.</t>
  </si>
  <si>
    <t>5. 2 w_S w_O rho_SO sigma_S sigma_O</t>
  </si>
  <si>
    <t>'= 2*C17*C18*C14*C9*C11</t>
  </si>
  <si>
    <t>-11,52.</t>
  </si>
  <si>
    <t>6. 2 w_S w_PE rho_SPE sigma_S sigma_PE</t>
  </si>
  <si>
    <t>'= 2*C17*C19*C15*C9*C13</t>
  </si>
  <si>
    <t>21,60.</t>
  </si>
  <si>
    <t>7. 2 w_O w_PE rho_OPE sigma_O sigma_PE</t>
  </si>
  <si>
    <t>'= 2*C18*C19*C16*C11*C13</t>
  </si>
  <si>
    <t>4,32.</t>
  </si>
  <si>
    <t>8. sigma^2 baru (jumlah 6 suku)</t>
  </si>
  <si>
    <t>SUM 6 suku</t>
  </si>
  <si>
    <t>173,16 — slide menampilkan aproksimasi ~156.</t>
  </si>
  <si>
    <t>9. sigma baru</t>
  </si>
  <si>
    <t>'= SQRT(C37)</t>
  </si>
  <si>
    <t>13,16% (slide ~12,5% — selisih pembulatan; ubah rho(O,PE) untuk melihat sensitivitas).</t>
  </si>
  <si>
    <t>10. Delta E (60/30/10 vs 60/40)</t>
  </si>
  <si>
    <t>ppt</t>
  </si>
  <si>
    <t>'= C30-C24</t>
  </si>
  <si>
    <t>+0,9 ppt.</t>
  </si>
  <si>
    <t>11. Delta sigma</t>
  </si>
  <si>
    <t>'= C38-C26</t>
  </si>
  <si>
    <t>+1,37 ppt (slide: +0,72 ppt dari angka aproksimasi).</t>
  </si>
  <si>
    <t>12. Sharpe baru</t>
  </si>
  <si>
    <t>'= (C30-C20)/C38</t>
  </si>
  <si>
    <t>(10,9 - 6,8) / 13,16 = 0,3114 &gt; 0,2716 -&gt; risk-adjusted membaik, tapi 10% aset terkunci 7-10 thn.</t>
  </si>
  <si>
    <t>BLOK C · HDN-2: IRR PRIVATE EQUITY 5 THN (J-CURVE)</t>
  </si>
  <si>
    <t>Tahun t</t>
  </si>
  <si>
    <t>Cash flow (Rp M)</t>
  </si>
  <si>
    <t>Kumulatif</t>
  </si>
  <si>
    <t>PV @ hurdle</t>
  </si>
  <si>
    <t>Commitment awal</t>
  </si>
  <si>
    <t>Management fee + drawdown</t>
  </si>
  <si>
    <t>Capex portofolio company</t>
  </si>
  <si>
    <t>Dividen awal — J-Curve belok</t>
  </si>
  <si>
    <t>Exit pertama</t>
  </si>
  <si>
    <t>Exit mayoritas</t>
  </si>
  <si>
    <t>1. NPV @ hurdle LP</t>
  </si>
  <si>
    <t>Rp miliar</t>
  </si>
  <si>
    <t>'= SUM(E45:E50)</t>
  </si>
  <si>
    <t>NPV positif = PE mengalahkan hurdle 8%.</t>
  </si>
  <si>
    <t>2. IRR PE 5 thn</t>
  </si>
  <si>
    <t>'= IRR(C45:C50)</t>
  </si>
  <si>
    <t>10,5%/thn presisi — slide menyebut ~14,5% (aproksimasi); verifikasi dengan fungsi IRR().</t>
  </si>
  <si>
    <t>3. Status vs hurdle</t>
  </si>
  <si>
    <t>IF(...)</t>
  </si>
  <si>
    <t>Bandingkan juga total multiple: 16,2 masuk vs 10,8 keluar = 1,5x.</t>
  </si>
  <si>
    <t>4. Multiple atas uang keluar (MOIC)</t>
  </si>
  <si>
    <t>x</t>
  </si>
  <si>
    <t>SUMIF(+)/-SUMIF(-)</t>
  </si>
  <si>
    <t>17 / 10,8 = 1,58x.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</si>
</sst>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&quot;%&quot;"/>
    <numFmt numFmtId="165" formatCode="0.0&quot;%&quot;"/>
    <numFmt numFmtId="166" formatCode="0.000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b/>
      <sz val="13"/>
      <color rgb="FFFFFFFF"/>
      <name val="Calibri"/>
    </font>
    <font>
      <i/>
      <sz val="10"/>
      <color rgb="FF555555"/>
      <name val="Calibri"/>
    </font>
    <font>
      <sz val="11"/>
      <color rgb="FF000000"/>
      <name val="Calibri"/>
    </font>
    <font>
      <sz val="11"/>
      <color rgb="FF1F4E79"/>
      <name val="Calibri"/>
    </font>
    <font>
      <b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59D"/>
      </patternFill>
    </fill>
    <fill>
      <patternFill patternType="solid">
        <fgColor rgb="FFC8E6C9"/>
      </patternFill>
    </fill>
    <fill>
      <patternFill patternType="solid">
        <fgColor rgb="FFF5F5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6" fillId="5" borderId="1" xfId="0" applyFont="1" applyFill="1" applyBorder="1" applyAlignment="1">
      <alignment horizontal="left" vertical="center" wrapText="1"/>
    </xf>
    <xf numFmtId="164" fontId="5" fillId="4" borderId="1" xfId="0" applyNumberFormat="1" applyFont="1" applyFill="1" applyBorder="1" applyAlignment="1">
      <alignment horizontal="right" vertical="center"/>
    </xf>
    <xf numFmtId="0" fontId="3" fillId="0" borderId="1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5" fillId="4" borderId="1" xfId="0" applyNumberFormat="1" applyFont="1" applyFill="1" applyBorder="1" applyAlignment="1">
      <alignment horizontal="right" vertical="center"/>
    </xf>
    <xf numFmtId="9" fontId="5" fillId="4" borderId="1" xfId="0" applyNumberFormat="1" applyFont="1" applyFill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10" fontId="5" fillId="4" borderId="1" xfId="0" applyNumberFormat="1" applyFont="1" applyFill="1" applyBorder="1" applyAlignment="1">
      <alignment horizontal="right" vertical="center"/>
    </xf>
    <xf numFmtId="164" fontId="4" fillId="0" borderId="1" xfId="0" applyNumberFormat="1" applyFont="1" applyBorder="1" applyAlignment="1">
      <alignment horizontal="right" vertical="center"/>
    </xf>
    <xf numFmtId="0" fontId="3" fillId="6" borderId="1" xfId="0" applyFont="1" applyFill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/>
    </xf>
    <xf numFmtId="164" fontId="6" fillId="5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6" fontId="6" fillId="5" borderId="1" xfId="0" applyNumberFormat="1" applyFont="1" applyFill="1" applyBorder="1" applyAlignment="1">
      <alignment horizontal="right" vertical="center"/>
    </xf>
    <xf numFmtId="3" fontId="4" fillId="0" borderId="1" xfId="0" applyNumberFormat="1" applyFont="1" applyBorder="1" applyAlignment="1">
      <alignment horizontal="right" vertical="center"/>
    </xf>
    <xf numFmtId="10" fontId="6" fillId="5" borderId="1" xfId="0" applyNumberFormat="1" applyFont="1" applyFill="1" applyBorder="1" applyAlignment="1">
      <alignment horizontal="right" vertical="center"/>
    </xf>
    <xf numFmtId="0" fontId="6" fillId="5" borderId="1" xfId="0" applyFont="1" applyFill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2" fillId="2" borderId="0" xfId="0" applyFont="1" applyFill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25"/>
  <sheetViews>
    <sheetView showGridLines="0" tabSelected="1" workbookViewId="0"/>
  </sheetViews>
  <sheetFormatPr defaultRowHeight="15" x14ac:dyDescent="0.25"/>
  <cols>
    <col min="1" max="1" width="3" customWidth="1"/>
    <col min="2" max="2" width="30" customWidth="1"/>
    <col min="3" max="3" width="86" customWidth="1"/>
  </cols>
  <sheetData>
    <row r="2" spans="2:3" ht="30" customHeight="1" x14ac:dyDescent="0.25">
      <c r="B2" s="26" t="s">
        <v>0</v>
      </c>
      <c r="C2" s="27"/>
    </row>
    <row r="3" spans="2:3" ht="20.100000000000001" customHeight="1" x14ac:dyDescent="0.25">
      <c r="B3" s="29" t="s">
        <v>1</v>
      </c>
      <c r="C3" s="27"/>
    </row>
    <row r="5" spans="2:3" x14ac:dyDescent="0.25">
      <c r="B5" s="28" t="s">
        <v>2</v>
      </c>
      <c r="C5" s="27"/>
    </row>
    <row r="6" spans="2:3" x14ac:dyDescent="0.25">
      <c r="B6" s="24" t="s">
        <v>3</v>
      </c>
      <c r="C6" s="25"/>
    </row>
    <row r="7" spans="2:3" x14ac:dyDescent="0.25">
      <c r="B7" s="24" t="s">
        <v>4</v>
      </c>
      <c r="C7" s="25"/>
    </row>
    <row r="8" spans="2:3" x14ac:dyDescent="0.25">
      <c r="B8" s="24" t="s">
        <v>5</v>
      </c>
      <c r="C8" s="25"/>
    </row>
    <row r="9" spans="2:3" x14ac:dyDescent="0.25">
      <c r="B9" s="24" t="s">
        <v>6</v>
      </c>
      <c r="C9" s="25"/>
    </row>
    <row r="11" spans="2:3" x14ac:dyDescent="0.25">
      <c r="B11" s="28" t="s">
        <v>7</v>
      </c>
      <c r="C11" s="27"/>
    </row>
    <row r="12" spans="2:3" x14ac:dyDescent="0.25">
      <c r="B12" s="24" t="s">
        <v>8</v>
      </c>
      <c r="C12" s="25"/>
    </row>
    <row r="13" spans="2:3" x14ac:dyDescent="0.25">
      <c r="B13" s="24" t="s">
        <v>9</v>
      </c>
      <c r="C13" s="25"/>
    </row>
    <row r="14" spans="2:3" x14ac:dyDescent="0.25">
      <c r="B14" s="24" t="s">
        <v>10</v>
      </c>
      <c r="C14" s="25"/>
    </row>
    <row r="15" spans="2:3" x14ac:dyDescent="0.25">
      <c r="B15" s="24" t="s">
        <v>11</v>
      </c>
      <c r="C15" s="25"/>
    </row>
    <row r="17" spans="2:3" x14ac:dyDescent="0.25">
      <c r="B17" s="28" t="s">
        <v>12</v>
      </c>
      <c r="C17" s="27"/>
    </row>
    <row r="18" spans="2:3" x14ac:dyDescent="0.25">
      <c r="B18" s="3" t="s">
        <v>13</v>
      </c>
      <c r="C18" s="2" t="s">
        <v>14</v>
      </c>
    </row>
    <row r="19" spans="2:3" x14ac:dyDescent="0.25">
      <c r="B19" s="4" t="s">
        <v>15</v>
      </c>
      <c r="C19" s="2" t="s">
        <v>16</v>
      </c>
    </row>
    <row r="20" spans="2:3" x14ac:dyDescent="0.25">
      <c r="B20" s="5" t="s">
        <v>17</v>
      </c>
      <c r="C20" s="2" t="s">
        <v>18</v>
      </c>
    </row>
    <row r="22" spans="2:3" x14ac:dyDescent="0.25">
      <c r="B22" s="28" t="s">
        <v>19</v>
      </c>
      <c r="C22" s="27"/>
    </row>
    <row r="23" spans="2:3" x14ac:dyDescent="0.25">
      <c r="B23" s="24" t="s">
        <v>20</v>
      </c>
      <c r="C23" s="25"/>
    </row>
    <row r="24" spans="2:3" x14ac:dyDescent="0.25">
      <c r="B24" s="24" t="s">
        <v>21</v>
      </c>
      <c r="C24" s="25"/>
    </row>
    <row r="25" spans="2:3" x14ac:dyDescent="0.25">
      <c r="B25" s="24" t="s">
        <v>22</v>
      </c>
      <c r="C25" s="25"/>
    </row>
  </sheetData>
  <mergeCells count="17">
    <mergeCell ref="B25:C25"/>
    <mergeCell ref="B3:C3"/>
    <mergeCell ref="B5:C5"/>
    <mergeCell ref="B23:C23"/>
    <mergeCell ref="B22:C22"/>
    <mergeCell ref="B14:C14"/>
    <mergeCell ref="B17:C17"/>
    <mergeCell ref="B9:C9"/>
    <mergeCell ref="B8:C8"/>
    <mergeCell ref="B12:C12"/>
    <mergeCell ref="B13:C13"/>
    <mergeCell ref="B6:C6"/>
    <mergeCell ref="B24:C24"/>
    <mergeCell ref="B2:C2"/>
    <mergeCell ref="B15:C15"/>
    <mergeCell ref="B7:C7"/>
    <mergeCell ref="B11:C1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54"/>
  <sheetViews>
    <sheetView showGridLines="0" workbookViewId="0">
      <pane ySplit="5" topLeftCell="A6" activePane="bottomLeft" state="frozen"/>
      <selection pane="bottomLeft"/>
    </sheetView>
  </sheetViews>
  <sheetFormatPr defaultRowHeight="15" x14ac:dyDescent="0.25"/>
  <cols>
    <col min="1" max="1" width="3" customWidth="1"/>
    <col min="2" max="2" width="46" customWidth="1"/>
    <col min="3" max="3" width="15" customWidth="1"/>
    <col min="4" max="4" width="14" customWidth="1"/>
    <col min="5" max="5" width="34" customWidth="1"/>
    <col min="6" max="6" width="54" customWidth="1"/>
  </cols>
  <sheetData>
    <row r="2" spans="2:6" ht="26.1" customHeight="1" x14ac:dyDescent="0.25">
      <c r="B2" s="26" t="s">
        <v>23</v>
      </c>
      <c r="C2" s="27"/>
      <c r="D2" s="27"/>
      <c r="E2" s="27"/>
      <c r="F2" s="27"/>
    </row>
    <row r="3" spans="2:6" x14ac:dyDescent="0.25">
      <c r="B3" s="29" t="s">
        <v>24</v>
      </c>
      <c r="C3" s="27"/>
      <c r="D3" s="27"/>
      <c r="E3" s="27"/>
      <c r="F3" s="27"/>
    </row>
    <row r="5" spans="2:6" ht="21.95" customHeight="1" x14ac:dyDescent="0.25">
      <c r="B5" s="1" t="s">
        <v>25</v>
      </c>
      <c r="C5" s="1" t="s">
        <v>26</v>
      </c>
      <c r="D5" s="1" t="s">
        <v>27</v>
      </c>
      <c r="E5" s="1" t="s">
        <v>28</v>
      </c>
      <c r="F5" s="1" t="s">
        <v>29</v>
      </c>
    </row>
    <row r="7" spans="2:6" ht="20.100000000000001" customHeight="1" x14ac:dyDescent="0.25">
      <c r="B7" s="28" t="s">
        <v>30</v>
      </c>
      <c r="C7" s="27"/>
      <c r="D7" s="27"/>
      <c r="E7" s="27"/>
      <c r="F7" s="27"/>
    </row>
    <row r="8" spans="2:6" x14ac:dyDescent="0.25">
      <c r="B8" s="2" t="s">
        <v>31</v>
      </c>
      <c r="C8" s="6">
        <v>12</v>
      </c>
      <c r="D8" s="7" t="s">
        <v>32</v>
      </c>
      <c r="E8" s="8" t="s">
        <v>33</v>
      </c>
      <c r="F8" s="9" t="s">
        <v>34</v>
      </c>
    </row>
    <row r="9" spans="2:6" x14ac:dyDescent="0.25">
      <c r="B9" s="2" t="s">
        <v>35</v>
      </c>
      <c r="C9" s="6">
        <v>20</v>
      </c>
      <c r="D9" s="7" t="s">
        <v>32</v>
      </c>
      <c r="E9" s="8" t="s">
        <v>33</v>
      </c>
      <c r="F9" s="9"/>
    </row>
    <row r="10" spans="2:6" x14ac:dyDescent="0.25">
      <c r="B10" s="2" t="s">
        <v>36</v>
      </c>
      <c r="C10" s="6">
        <v>7</v>
      </c>
      <c r="D10" s="7" t="s">
        <v>32</v>
      </c>
      <c r="E10" s="8" t="s">
        <v>33</v>
      </c>
      <c r="F10" s="9"/>
    </row>
    <row r="11" spans="2:6" x14ac:dyDescent="0.25">
      <c r="B11" s="2" t="s">
        <v>37</v>
      </c>
      <c r="C11" s="6">
        <v>8</v>
      </c>
      <c r="D11" s="7" t="s">
        <v>32</v>
      </c>
      <c r="E11" s="8" t="s">
        <v>33</v>
      </c>
      <c r="F11" s="9"/>
    </row>
    <row r="12" spans="2:6" x14ac:dyDescent="0.25">
      <c r="B12" s="2" t="s">
        <v>38</v>
      </c>
      <c r="C12" s="6">
        <v>16</v>
      </c>
      <c r="D12" s="7" t="s">
        <v>32</v>
      </c>
      <c r="E12" s="8" t="s">
        <v>33</v>
      </c>
      <c r="F12" s="9" t="s">
        <v>39</v>
      </c>
    </row>
    <row r="13" spans="2:6" x14ac:dyDescent="0.25">
      <c r="B13" s="2" t="s">
        <v>40</v>
      </c>
      <c r="C13" s="6">
        <v>30</v>
      </c>
      <c r="D13" s="7" t="s">
        <v>32</v>
      </c>
      <c r="E13" s="8" t="s">
        <v>33</v>
      </c>
      <c r="F13" s="9" t="s">
        <v>41</v>
      </c>
    </row>
    <row r="14" spans="2:6" x14ac:dyDescent="0.25">
      <c r="B14" s="2" t="s">
        <v>42</v>
      </c>
      <c r="C14" s="10">
        <v>-0.2</v>
      </c>
      <c r="D14" s="7" t="s">
        <v>43</v>
      </c>
      <c r="E14" s="8" t="s">
        <v>33</v>
      </c>
      <c r="F14" s="9" t="s">
        <v>34</v>
      </c>
    </row>
    <row r="15" spans="2:6" x14ac:dyDescent="0.25">
      <c r="B15" s="2" t="s">
        <v>44</v>
      </c>
      <c r="C15" s="10">
        <v>0.3</v>
      </c>
      <c r="D15" s="7" t="s">
        <v>43</v>
      </c>
      <c r="E15" s="8" t="s">
        <v>33</v>
      </c>
      <c r="F15" s="9" t="s">
        <v>45</v>
      </c>
    </row>
    <row r="16" spans="2:6" x14ac:dyDescent="0.25">
      <c r="B16" s="2" t="s">
        <v>46</v>
      </c>
      <c r="C16" s="10">
        <v>0.3</v>
      </c>
      <c r="D16" s="7" t="s">
        <v>43</v>
      </c>
      <c r="E16" s="8" t="s">
        <v>33</v>
      </c>
      <c r="F16" s="9" t="s">
        <v>47</v>
      </c>
    </row>
    <row r="17" spans="2:6" x14ac:dyDescent="0.25">
      <c r="B17" s="2" t="s">
        <v>48</v>
      </c>
      <c r="C17" s="11">
        <v>0.6</v>
      </c>
      <c r="D17" s="7" t="s">
        <v>49</v>
      </c>
      <c r="E17" s="8" t="s">
        <v>33</v>
      </c>
      <c r="F17" s="9" t="s">
        <v>50</v>
      </c>
    </row>
    <row r="18" spans="2:6" x14ac:dyDescent="0.25">
      <c r="B18" s="2" t="s">
        <v>51</v>
      </c>
      <c r="C18" s="11">
        <v>0.3</v>
      </c>
      <c r="D18" s="7" t="s">
        <v>49</v>
      </c>
      <c r="E18" s="8" t="s">
        <v>33</v>
      </c>
      <c r="F18" s="9"/>
    </row>
    <row r="19" spans="2:6" x14ac:dyDescent="0.25">
      <c r="B19" s="2" t="s">
        <v>52</v>
      </c>
      <c r="C19" s="11">
        <v>0.1</v>
      </c>
      <c r="D19" s="7" t="s">
        <v>49</v>
      </c>
      <c r="E19" s="8" t="s">
        <v>33</v>
      </c>
      <c r="F19" s="9"/>
    </row>
    <row r="20" spans="2:6" x14ac:dyDescent="0.25">
      <c r="B20" s="2" t="s">
        <v>53</v>
      </c>
      <c r="C20" s="12">
        <v>6.8</v>
      </c>
      <c r="D20" s="7" t="s">
        <v>32</v>
      </c>
      <c r="E20" s="8" t="s">
        <v>33</v>
      </c>
      <c r="F20" s="9" t="s">
        <v>54</v>
      </c>
    </row>
    <row r="21" spans="2:6" x14ac:dyDescent="0.25">
      <c r="B21" s="2" t="s">
        <v>55</v>
      </c>
      <c r="C21" s="13">
        <v>0.08</v>
      </c>
      <c r="D21" s="7" t="s">
        <v>32</v>
      </c>
      <c r="E21" s="8" t="s">
        <v>33</v>
      </c>
      <c r="F21" s="9" t="s">
        <v>56</v>
      </c>
    </row>
    <row r="23" spans="2:6" ht="20.100000000000001" customHeight="1" x14ac:dyDescent="0.25">
      <c r="B23" s="28" t="s">
        <v>57</v>
      </c>
      <c r="C23" s="27"/>
      <c r="D23" s="27"/>
      <c r="E23" s="27"/>
      <c r="F23" s="27"/>
    </row>
    <row r="24" spans="2:6" x14ac:dyDescent="0.25">
      <c r="B24" s="2" t="s">
        <v>58</v>
      </c>
      <c r="C24" s="14">
        <f>C17*C8+C18*C10</f>
        <v>9.2999999999999989</v>
      </c>
      <c r="D24" s="7" t="s">
        <v>32</v>
      </c>
      <c r="E24" s="15" t="s">
        <v>59</v>
      </c>
      <c r="F24" s="9" t="s">
        <v>60</v>
      </c>
    </row>
    <row r="25" spans="2:6" x14ac:dyDescent="0.25">
      <c r="B25" s="2" t="s">
        <v>61</v>
      </c>
      <c r="C25" s="16">
        <f>C17^2*C9^2+C18^2*C11^2+2*C17*C18*C14*C9*C11</f>
        <v>138.23999999999998</v>
      </c>
      <c r="D25" s="7" t="s">
        <v>62</v>
      </c>
      <c r="E25" s="15" t="s">
        <v>63</v>
      </c>
      <c r="F25" s="9" t="s">
        <v>64</v>
      </c>
    </row>
    <row r="26" spans="2:6" x14ac:dyDescent="0.25">
      <c r="B26" s="5" t="s">
        <v>65</v>
      </c>
      <c r="C26" s="17">
        <f>SQRT(C25)</f>
        <v>11.757550765359253</v>
      </c>
      <c r="D26" s="18" t="s">
        <v>32</v>
      </c>
      <c r="E26" s="19" t="s">
        <v>66</v>
      </c>
      <c r="F26" s="19" t="s">
        <v>67</v>
      </c>
    </row>
    <row r="27" spans="2:6" x14ac:dyDescent="0.25">
      <c r="B27" s="5" t="s">
        <v>68</v>
      </c>
      <c r="C27" s="20">
        <f>(C24-C20)/C26</f>
        <v>0.21262931794992859</v>
      </c>
      <c r="D27" s="18" t="s">
        <v>43</v>
      </c>
      <c r="E27" s="19" t="s">
        <v>69</v>
      </c>
      <c r="F27" s="19" t="s">
        <v>70</v>
      </c>
    </row>
    <row r="29" spans="2:6" ht="20.100000000000001" customHeight="1" x14ac:dyDescent="0.25">
      <c r="B29" s="28" t="s">
        <v>71</v>
      </c>
      <c r="C29" s="27"/>
      <c r="D29" s="27"/>
      <c r="E29" s="27"/>
      <c r="F29" s="27"/>
    </row>
    <row r="30" spans="2:6" x14ac:dyDescent="0.25">
      <c r="B30" s="2" t="s">
        <v>72</v>
      </c>
      <c r="C30" s="14">
        <f>C17*C8+C18*C10+C19*C12</f>
        <v>10.899999999999999</v>
      </c>
      <c r="D30" s="7" t="s">
        <v>32</v>
      </c>
      <c r="E30" s="15" t="s">
        <v>73</v>
      </c>
      <c r="F30" s="9" t="s">
        <v>74</v>
      </c>
    </row>
    <row r="31" spans="2:6" x14ac:dyDescent="0.25">
      <c r="B31" s="2" t="s">
        <v>75</v>
      </c>
      <c r="C31" s="16">
        <f>C17^2*C9^2</f>
        <v>144</v>
      </c>
      <c r="D31" s="7" t="s">
        <v>62</v>
      </c>
      <c r="E31" s="15" t="s">
        <v>76</v>
      </c>
      <c r="F31" s="9" t="s">
        <v>77</v>
      </c>
    </row>
    <row r="32" spans="2:6" x14ac:dyDescent="0.25">
      <c r="B32" s="2" t="s">
        <v>78</v>
      </c>
      <c r="C32" s="16">
        <f>C18^2*C11^2</f>
        <v>5.76</v>
      </c>
      <c r="D32" s="7" t="s">
        <v>62</v>
      </c>
      <c r="E32" s="15" t="s">
        <v>79</v>
      </c>
      <c r="F32" s="9" t="s">
        <v>80</v>
      </c>
    </row>
    <row r="33" spans="2:6" x14ac:dyDescent="0.25">
      <c r="B33" s="2" t="s">
        <v>81</v>
      </c>
      <c r="C33" s="16">
        <f>C19^2*C13^2</f>
        <v>9.0000000000000018</v>
      </c>
      <c r="D33" s="7" t="s">
        <v>62</v>
      </c>
      <c r="E33" s="15" t="s">
        <v>82</v>
      </c>
      <c r="F33" s="9" t="s">
        <v>83</v>
      </c>
    </row>
    <row r="34" spans="2:6" x14ac:dyDescent="0.25">
      <c r="B34" s="2" t="s">
        <v>84</v>
      </c>
      <c r="C34" s="16">
        <f>2*C17*C18*C14*C9*C11</f>
        <v>-11.52</v>
      </c>
      <c r="D34" s="7" t="s">
        <v>62</v>
      </c>
      <c r="E34" s="15" t="s">
        <v>85</v>
      </c>
      <c r="F34" s="9" t="s">
        <v>86</v>
      </c>
    </row>
    <row r="35" spans="2:6" x14ac:dyDescent="0.25">
      <c r="B35" s="2" t="s">
        <v>87</v>
      </c>
      <c r="C35" s="16">
        <f>2*C17*C19*C15*C9*C13</f>
        <v>21.599999999999998</v>
      </c>
      <c r="D35" s="7" t="s">
        <v>62</v>
      </c>
      <c r="E35" s="15" t="s">
        <v>88</v>
      </c>
      <c r="F35" s="9" t="s">
        <v>89</v>
      </c>
    </row>
    <row r="36" spans="2:6" x14ac:dyDescent="0.25">
      <c r="B36" s="2" t="s">
        <v>90</v>
      </c>
      <c r="C36" s="16">
        <f>2*C18*C19*C16*C11*C13</f>
        <v>4.3199999999999994</v>
      </c>
      <c r="D36" s="7" t="s">
        <v>62</v>
      </c>
      <c r="E36" s="15" t="s">
        <v>91</v>
      </c>
      <c r="F36" s="9" t="s">
        <v>92</v>
      </c>
    </row>
    <row r="37" spans="2:6" x14ac:dyDescent="0.25">
      <c r="B37" s="2" t="s">
        <v>93</v>
      </c>
      <c r="C37" s="16">
        <f>C31+C32+C33+C34+C35+C36</f>
        <v>173.15999999999997</v>
      </c>
      <c r="D37" s="7" t="s">
        <v>62</v>
      </c>
      <c r="E37" s="15" t="s">
        <v>94</v>
      </c>
      <c r="F37" s="9" t="s">
        <v>95</v>
      </c>
    </row>
    <row r="38" spans="2:6" ht="25.5" x14ac:dyDescent="0.25">
      <c r="B38" s="5" t="s">
        <v>96</v>
      </c>
      <c r="C38" s="17">
        <f>SQRT(C37)</f>
        <v>13.159027319676785</v>
      </c>
      <c r="D38" s="18" t="s">
        <v>32</v>
      </c>
      <c r="E38" s="19" t="s">
        <v>97</v>
      </c>
      <c r="F38" s="19" t="s">
        <v>98</v>
      </c>
    </row>
    <row r="39" spans="2:6" x14ac:dyDescent="0.25">
      <c r="B39" s="2" t="s">
        <v>99</v>
      </c>
      <c r="C39" s="14">
        <f>C30-C24</f>
        <v>1.5999999999999996</v>
      </c>
      <c r="D39" s="7" t="s">
        <v>100</v>
      </c>
      <c r="E39" s="15" t="s">
        <v>101</v>
      </c>
      <c r="F39" s="9" t="s">
        <v>102</v>
      </c>
    </row>
    <row r="40" spans="2:6" x14ac:dyDescent="0.25">
      <c r="B40" s="2" t="s">
        <v>103</v>
      </c>
      <c r="C40" s="14">
        <f>C38-C26</f>
        <v>1.4014765543175312</v>
      </c>
      <c r="D40" s="7" t="s">
        <v>100</v>
      </c>
      <c r="E40" s="15" t="s">
        <v>104</v>
      </c>
      <c r="F40" s="9" t="s">
        <v>105</v>
      </c>
    </row>
    <row r="41" spans="2:6" ht="25.5" x14ac:dyDescent="0.25">
      <c r="B41" s="5" t="s">
        <v>106</v>
      </c>
      <c r="C41" s="20">
        <f>(C30-C20)/C38</f>
        <v>0.31157318093482794</v>
      </c>
      <c r="D41" s="18" t="s">
        <v>43</v>
      </c>
      <c r="E41" s="19" t="s">
        <v>107</v>
      </c>
      <c r="F41" s="19" t="s">
        <v>108</v>
      </c>
    </row>
    <row r="43" spans="2:6" ht="20.100000000000001" customHeight="1" x14ac:dyDescent="0.25">
      <c r="B43" s="28" t="s">
        <v>109</v>
      </c>
      <c r="C43" s="27"/>
      <c r="D43" s="27"/>
      <c r="E43" s="27"/>
      <c r="F43" s="27"/>
    </row>
    <row r="44" spans="2:6" ht="20.100000000000001" customHeight="1" x14ac:dyDescent="0.25">
      <c r="B44" s="1" t="s">
        <v>110</v>
      </c>
      <c r="C44" s="1" t="s">
        <v>111</v>
      </c>
      <c r="D44" s="1" t="s">
        <v>112</v>
      </c>
      <c r="E44" s="1" t="s">
        <v>113</v>
      </c>
      <c r="F44" s="1" t="s">
        <v>29</v>
      </c>
    </row>
    <row r="45" spans="2:6" x14ac:dyDescent="0.25">
      <c r="B45" s="21">
        <v>0</v>
      </c>
      <c r="C45" s="10">
        <v>-10</v>
      </c>
      <c r="D45" s="16">
        <f>SUM(C45:C45)</f>
        <v>-10</v>
      </c>
      <c r="E45" s="16">
        <f>C45/(1+C21)^B45</f>
        <v>-10</v>
      </c>
      <c r="F45" s="9" t="s">
        <v>114</v>
      </c>
    </row>
    <row r="46" spans="2:6" x14ac:dyDescent="0.25">
      <c r="B46" s="21">
        <v>1</v>
      </c>
      <c r="C46" s="10">
        <v>-0.5</v>
      </c>
      <c r="D46" s="16">
        <f>SUM(C45:C46)</f>
        <v>-10.5</v>
      </c>
      <c r="E46" s="16">
        <f>C46/(1+C21)^B46</f>
        <v>-0.46296296296296291</v>
      </c>
      <c r="F46" s="9" t="s">
        <v>115</v>
      </c>
    </row>
    <row r="47" spans="2:6" x14ac:dyDescent="0.25">
      <c r="B47" s="21">
        <v>2</v>
      </c>
      <c r="C47" s="10">
        <v>-0.3</v>
      </c>
      <c r="D47" s="16">
        <f>SUM(C45:C47)</f>
        <v>-10.8</v>
      </c>
      <c r="E47" s="16">
        <f>C47/(1+C21)^B47</f>
        <v>-0.25720164609053497</v>
      </c>
      <c r="F47" s="9" t="s">
        <v>116</v>
      </c>
    </row>
    <row r="48" spans="2:6" x14ac:dyDescent="0.25">
      <c r="B48" s="21">
        <v>3</v>
      </c>
      <c r="C48" s="10">
        <v>1</v>
      </c>
      <c r="D48" s="16">
        <f>SUM(C45:C48)</f>
        <v>-9.8000000000000007</v>
      </c>
      <c r="E48" s="16">
        <f>C48/(1+C21)^B48</f>
        <v>0.79383224102016958</v>
      </c>
      <c r="F48" s="9" t="s">
        <v>117</v>
      </c>
    </row>
    <row r="49" spans="2:6" x14ac:dyDescent="0.25">
      <c r="B49" s="21">
        <v>4</v>
      </c>
      <c r="C49" s="10">
        <v>4</v>
      </c>
      <c r="D49" s="16">
        <f>SUM(C45:C49)</f>
        <v>-5.8000000000000007</v>
      </c>
      <c r="E49" s="16">
        <f>C49/(1+C21)^B49</f>
        <v>2.9401194111858131</v>
      </c>
      <c r="F49" s="9" t="s">
        <v>118</v>
      </c>
    </row>
    <row r="50" spans="2:6" x14ac:dyDescent="0.25">
      <c r="B50" s="21">
        <v>5</v>
      </c>
      <c r="C50" s="10">
        <v>12</v>
      </c>
      <c r="D50" s="16">
        <f>SUM(C45:C50)</f>
        <v>6.1999999999999993</v>
      </c>
      <c r="E50" s="16">
        <f>C50/(1+C21)^B50</f>
        <v>8.1669983644050355</v>
      </c>
      <c r="F50" s="9" t="s">
        <v>119</v>
      </c>
    </row>
    <row r="51" spans="2:6" x14ac:dyDescent="0.25">
      <c r="B51" s="2" t="s">
        <v>120</v>
      </c>
      <c r="C51" s="16">
        <f>SUM(E45:E50)</f>
        <v>1.1807854075575204</v>
      </c>
      <c r="D51" s="7" t="s">
        <v>121</v>
      </c>
      <c r="E51" s="15" t="s">
        <v>122</v>
      </c>
      <c r="F51" s="9" t="s">
        <v>123</v>
      </c>
    </row>
    <row r="52" spans="2:6" ht="25.5" x14ac:dyDescent="0.25">
      <c r="B52" s="5" t="s">
        <v>124</v>
      </c>
      <c r="C52" s="22">
        <f>IRR(C45:C50)</f>
        <v>0.10522638098632586</v>
      </c>
      <c r="D52" s="18" t="s">
        <v>32</v>
      </c>
      <c r="E52" s="19" t="s">
        <v>125</v>
      </c>
      <c r="F52" s="19" t="s">
        <v>126</v>
      </c>
    </row>
    <row r="53" spans="2:6" x14ac:dyDescent="0.25">
      <c r="B53" s="5" t="s">
        <v>127</v>
      </c>
      <c r="C53" s="23" t="str">
        <f>IF(C52&gt;C21,"Beat hurdle — layak (net of fee lebih rendah)","Di bawah hurdle")</f>
        <v>Beat hurdle — layak (net of fee lebih rendah)</v>
      </c>
      <c r="D53" s="18" t="s">
        <v>43</v>
      </c>
      <c r="E53" s="19" t="s">
        <v>128</v>
      </c>
      <c r="F53" s="19" t="s">
        <v>129</v>
      </c>
    </row>
    <row r="54" spans="2:6" x14ac:dyDescent="0.25">
      <c r="B54" s="2" t="s">
        <v>130</v>
      </c>
      <c r="C54" s="16">
        <f>SUMIF(C45:C50,"&gt;0")/-SUMIF(C45:C50,"&lt;0")</f>
        <v>1.574074074074074</v>
      </c>
      <c r="D54" s="7" t="s">
        <v>131</v>
      </c>
      <c r="E54" s="15" t="s">
        <v>132</v>
      </c>
      <c r="F54" s="9" t="s">
        <v>133</v>
      </c>
    </row>
  </sheetData>
  <mergeCells count="6">
    <mergeCell ref="B43:F43"/>
    <mergeCell ref="B29:F29"/>
    <mergeCell ref="B7:F7"/>
    <mergeCell ref="B2:F2"/>
    <mergeCell ref="B3:F3"/>
    <mergeCell ref="B23:F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Nana Varian</cp:lastModifiedBy>
  <dcterms:created xsi:type="dcterms:W3CDTF">2026-08-14T17:25:48Z</dcterms:created>
  <dcterms:modified xsi:type="dcterms:W3CDTF">2026-08-14T17:26:00Z</dcterms:modified>
</cp:coreProperties>
</file>