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11D27BECC8926782AFD2DB6FAA719B371B3E954D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2" l="1"/>
  <c r="C35" i="2"/>
  <c r="C34" i="2"/>
  <c r="C39" i="2" s="1"/>
  <c r="C15" i="2"/>
  <c r="C19" i="2" s="1"/>
  <c r="C14" i="2"/>
  <c r="C18" i="2" s="1"/>
  <c r="C12" i="1" s="1"/>
  <c r="C16" i="2" l="1"/>
  <c r="C11" i="1" s="1"/>
  <c r="C17" i="2"/>
  <c r="C36" i="2"/>
  <c r="C38" i="2" s="1"/>
  <c r="C41" i="2" l="1"/>
  <c r="C40" i="2"/>
  <c r="C14" i="1" s="1"/>
  <c r="C13" i="1"/>
</calcChain>
</file>

<file path=xl/sharedStrings.xml><?xml version="1.0" encoding="utf-8"?>
<sst xmlns="http://schemas.openxmlformats.org/spreadsheetml/2006/main" count="94" uniqueCount="89">
  <si>
    <t>TEMPLATE VaR PARAMETRIK — MANAJEMEN RISIKO PASAR</t>
  </si>
  <si>
    <t>Magister Manajemen · Manajemen Risiko Pasar · Pertemuan 3  ·  Sumber contoh: deck pertemuan-03.md (Value at Risk — Historis, Parametrik, Monte Carlo)</t>
  </si>
  <si>
    <t>CONTOH PADA DECK (ANGKA SAMA)</t>
  </si>
  <si>
    <t>Contoh dasar deck</t>
  </si>
  <si>
    <t>V Rp 100 juta; sigma harian 1,5%; z 1,65 (95%) / 2,33 (99%); sqrt(T) 1 atau sqrt(10)</t>
  </si>
  <si>
    <t>Hitung dari nol deck</t>
  </si>
  <si>
    <t>60% BBCA (sigma 18%/thn) + 40% BBRI (sigma 22%/thn), rho 0,65 -&gt; VaR 1-hari 95% Rp 1,833 juta</t>
  </si>
  <si>
    <t>Banding deck</t>
  </si>
  <si>
    <t>VaR undiversified Rp 2,007 juta -&gt; manfaat diversifikasi -8,7%</t>
  </si>
  <si>
    <t>HASIL UTAMA — LIVE DARI SHEET KALKULASI</t>
  </si>
  <si>
    <t>VaR 1-hari 95% (1 aset, contoh dasar)</t>
  </si>
  <si>
    <t>rumus hidup — ikut berubah saat INPUT diedit</t>
  </si>
  <si>
    <t>VaR 10-hari 95% (skala Basel)</t>
  </si>
  <si>
    <t>VaR 1-hari 95% portofolio BBCA+BBRI</t>
  </si>
  <si>
    <t>Manfaat diversifikasi</t>
  </si>
  <si>
    <t>CATATAN</t>
  </si>
  <si>
    <t>Deck membulatkan z = 1,65 dan sigma portofolio 1,111%; template memakai NORM.S.INV(0,95) = 1,6449 sehingga hasil sedikit berbeda dari angka deck (1,85 jt vs 1,83 jt) — langkah dan input sama.</t>
  </si>
  <si>
    <t>CARA PAKAI</t>
  </si>
  <si>
    <t>1. Buka sheet Kalkulasi; ubah hanya sel berlatar KUNING MUDA (INPUT).</t>
  </si>
  <si>
    <t>2. Semua langkah berhitung memakai FORMULA HIDUP (=NORM.S.INV, =SQRT,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</si>
  <si>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</si>
  <si>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</si>
  <si>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</si>
  <si>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</si>
  <si>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</si>
  <si>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</si>
  <si>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</si>
  <si>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VaR PARAMETRIK (VARIANCE-COVARIANCE)</t>
  </si>
  <si>
    <t>Deck P3: VaR = V x sigma x z(alpha) x sqrt(T). Contoh dasar V Rp 100 juta, sigma harian 1,5%, z 1,65 (95%) / 2,33 (99%), horizon 1 hari / 10 hari (Basel).</t>
  </si>
  <si>
    <t>A. VaR PARAMETRIK SATU ASET</t>
  </si>
  <si>
    <t>INPUT — ubah sel kuning muda</t>
  </si>
  <si>
    <t>Nilai portofolio V (Rp)</t>
  </si>
  <si>
    <t>mark-to-market portofolio</t>
  </si>
  <si>
    <t>Volatilitas harian sigma</t>
  </si>
  <si>
    <t>deck: 1,5% (mis. saham)</t>
  </si>
  <si>
    <t>Tingkat kepercayaan alpha</t>
  </si>
  <si>
    <t>95% internal / 99% regulasi</t>
  </si>
  <si>
    <t>Horizon T (hari)</t>
  </si>
  <si>
    <t>1 hari (trading) / 10 hari (capital Basel)</t>
  </si>
  <si>
    <t>Horizon skala modal (hari)</t>
  </si>
  <si>
    <t>Basel: 10 hari kerja (aturan akar waktu)</t>
  </si>
  <si>
    <t>LANGKAH — formula hidup</t>
  </si>
  <si>
    <t>1. z-alpha = NORM.S.INV(alpha)</t>
  </si>
  <si>
    <t>deck memakai 1,65 untuk 95%; NORM.S.INV(0,95) = 1,6449</t>
  </si>
  <si>
    <t>2. z 99% (regulasi) = NORM.S.INV(0,99)</t>
  </si>
  <si>
    <t>deck: 2,33 untuk 99%</t>
  </si>
  <si>
    <t>3. VaR 1-hari 95% = V x sigma x z</t>
  </si>
  <si>
    <t>kerugian maksimum dg prob. 95% dalam 1 hari</t>
  </si>
  <si>
    <t>4. VaR horizon T = VaR 1 hari x SQRT(T)</t>
  </si>
  <si>
    <t>square-root-of-time rule (iid)</t>
  </si>
  <si>
    <t>5. VaR 10-hari 95% (skala Basel)</t>
  </si>
  <si>
    <t>horizon capital Basel (sqrt 10 = 3,16)</t>
  </si>
  <si>
    <t>6. VaR 1-hari 99%</t>
  </si>
  <si>
    <t>naik ~41% vs 95% karena z 2,33 vs 1,65</t>
  </si>
  <si>
    <t>B. HITUNG DARI NOL — VaR PORTOFOLIO 2 SAHAM (BBCA + BBRI)</t>
  </si>
  <si>
    <t>Skenario deck: portofolio Rp 100 juta, 60% BBCA (sigma 18%/thn), 40% BBRI (sigma 22%/thn), korelasi rho = 0,65. Hitung VaR 1-hari 95%.</t>
  </si>
  <si>
    <t>deck: Rp 100 juta</t>
  </si>
  <si>
    <t>Bobot BBCA w1</t>
  </si>
  <si>
    <t>60%</t>
  </si>
  <si>
    <t>Bobot BBRI w2</t>
  </si>
  <si>
    <t>40% (w1+w2 = 1)</t>
  </si>
  <si>
    <t>Sigma BBCA TAHUNAN</t>
  </si>
  <si>
    <t>18%/tahun</t>
  </si>
  <si>
    <t>Sigma BBRI TAHUNAN</t>
  </si>
  <si>
    <t>22%/tahun</t>
  </si>
  <si>
    <t>Korelasi rho(BBCA,BBRI)</t>
  </si>
  <si>
    <t>deck: 0,65</t>
  </si>
  <si>
    <t>Hari perdagangan per tahun</t>
  </si>
  <si>
    <t>window Basel 250-252 hari</t>
  </si>
  <si>
    <t>Tingkat kepercayaan</t>
  </si>
  <si>
    <t>95%</t>
  </si>
  <si>
    <t>LANGKAH — formula hidup (seperti tabel deck)</t>
  </si>
  <si>
    <t>1. Sigma harian BBCA = 18% / SQRT(252)</t>
  </si>
  <si>
    <t>deck: 1,134%</t>
  </si>
  <si>
    <t>2. Sigma harian BBRI = 22% / SQRT(252)</t>
  </si>
  <si>
    <t>deck: 1,386%</t>
  </si>
  <si>
    <t>3. Sigma portofolio (rumus 2 aset)</t>
  </si>
  <si>
    <t>sigma_p = sqrt(w1^2.s1^2 + w2^2.s2^2 + 2.w1.w2.rho.s1.s2); deck: 1,111%</t>
  </si>
  <si>
    <t>4. z 95% = NORM.S.INV(0,95)</t>
  </si>
  <si>
    <t>1,6449</t>
  </si>
  <si>
    <t>5. VaR 1-hari 95% parametrik</t>
  </si>
  <si>
    <t>deck: Rp 1,833 juta (dg pembulatan sigma 1,111%)</t>
  </si>
  <si>
    <t>6. VaR undiversified (rho = 1)</t>
  </si>
  <si>
    <t>deck: Rp 2,007 juta</t>
  </si>
  <si>
    <t>7. Manfaat diversifikasi = 1 - VaRp/VaRu</t>
  </si>
  <si>
    <t>deck: -8,7% (VaR turun karena rho &lt; 1)</t>
  </si>
  <si>
    <t>8. VaR 10-hari 95% = VaR 1 hari x SQRT(10)</t>
  </si>
  <si>
    <t>skala horizon capital Basel</t>
  </si>
  <si>
    <t>Kelemahan kritis (deck): asumsi return normal — fat tail &amp; skewness diabaikan; cocok untuk portofolio linear tanpa opsi.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</si>
</sst>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p&quot;#,##0"/>
    <numFmt numFmtId="165" formatCode="0.0%"/>
    <numFmt numFmtId="166" formatCode="0.0000"/>
    <numFmt numFmtId="167" formatCode="0.00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164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2" borderId="0" xfId="0" applyFont="1" applyFill="1" applyAlignment="1">
      <alignment horizontal="center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6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4" t="s">
        <v>0</v>
      </c>
      <c r="C2" s="19"/>
      <c r="D2" s="19"/>
      <c r="E2" s="19"/>
    </row>
    <row r="3" spans="2:5" ht="30" customHeight="1" x14ac:dyDescent="0.25">
      <c r="B3" s="26" t="s">
        <v>1</v>
      </c>
      <c r="C3" s="19"/>
      <c r="D3" s="19"/>
      <c r="E3" s="19"/>
    </row>
    <row r="5" spans="2:5" ht="21.95" customHeight="1" x14ac:dyDescent="0.25">
      <c r="B5" s="24" t="s">
        <v>2</v>
      </c>
      <c r="C5" s="19"/>
      <c r="D5" s="19"/>
      <c r="E5" s="19"/>
    </row>
    <row r="6" spans="2:5" x14ac:dyDescent="0.25">
      <c r="B6" s="1" t="s">
        <v>3</v>
      </c>
      <c r="C6" s="22" t="s">
        <v>4</v>
      </c>
      <c r="D6" s="23"/>
      <c r="E6" s="21"/>
    </row>
    <row r="7" spans="2:5" x14ac:dyDescent="0.25">
      <c r="B7" s="1" t="s">
        <v>5</v>
      </c>
      <c r="C7" s="22" t="s">
        <v>6</v>
      </c>
      <c r="D7" s="23"/>
      <c r="E7" s="21"/>
    </row>
    <row r="8" spans="2:5" x14ac:dyDescent="0.25">
      <c r="B8" s="1" t="s">
        <v>7</v>
      </c>
      <c r="C8" s="22" t="s">
        <v>8</v>
      </c>
      <c r="D8" s="23"/>
      <c r="E8" s="21"/>
    </row>
    <row r="10" spans="2:5" ht="21.95" customHeight="1" x14ac:dyDescent="0.25">
      <c r="B10" s="24" t="s">
        <v>9</v>
      </c>
      <c r="C10" s="19"/>
      <c r="D10" s="19"/>
      <c r="E10" s="19"/>
    </row>
    <row r="11" spans="2:5" x14ac:dyDescent="0.25">
      <c r="B11" s="2" t="s">
        <v>10</v>
      </c>
      <c r="C11" s="20">
        <f>Kalkulasi!C16</f>
        <v>2467280.4404272074</v>
      </c>
      <c r="D11" s="21"/>
      <c r="E11" s="4" t="s">
        <v>11</v>
      </c>
    </row>
    <row r="12" spans="2:5" x14ac:dyDescent="0.25">
      <c r="B12" s="2" t="s">
        <v>12</v>
      </c>
      <c r="C12" s="20">
        <f>Kalkulasi!C18</f>
        <v>7802225.8181333579</v>
      </c>
      <c r="D12" s="21"/>
      <c r="E12" s="4" t="s">
        <v>11</v>
      </c>
    </row>
    <row r="13" spans="2:5" x14ac:dyDescent="0.25">
      <c r="B13" s="2" t="s">
        <v>13</v>
      </c>
      <c r="C13" s="20">
        <f>Kalkulasi!C38</f>
        <v>1846669.2221179169</v>
      </c>
      <c r="D13" s="21"/>
      <c r="E13" s="4" t="s">
        <v>11</v>
      </c>
    </row>
    <row r="14" spans="2:5" x14ac:dyDescent="0.25">
      <c r="B14" s="2" t="s">
        <v>14</v>
      </c>
      <c r="C14" s="25">
        <f>Kalkulasi!C40</f>
        <v>9.0702382366256162E-2</v>
      </c>
      <c r="D14" s="21"/>
      <c r="E14" s="4" t="s">
        <v>11</v>
      </c>
    </row>
    <row r="16" spans="2:5" ht="21.95" customHeight="1" x14ac:dyDescent="0.25">
      <c r="B16" s="24" t="s">
        <v>15</v>
      </c>
      <c r="C16" s="19"/>
      <c r="D16" s="19"/>
      <c r="E16" s="19"/>
    </row>
    <row r="17" spans="2:5" x14ac:dyDescent="0.25">
      <c r="B17" s="18" t="s">
        <v>16</v>
      </c>
      <c r="C17" s="19"/>
      <c r="D17" s="19"/>
      <c r="E17" s="19"/>
    </row>
    <row r="19" spans="2:5" ht="21.95" customHeight="1" x14ac:dyDescent="0.25">
      <c r="B19" s="24" t="s">
        <v>17</v>
      </c>
      <c r="C19" s="19"/>
      <c r="D19" s="19"/>
      <c r="E19" s="19"/>
    </row>
    <row r="20" spans="2:5" x14ac:dyDescent="0.25">
      <c r="B20" s="18" t="s">
        <v>18</v>
      </c>
      <c r="C20" s="19"/>
      <c r="D20" s="19"/>
      <c r="E20" s="19"/>
    </row>
    <row r="21" spans="2:5" x14ac:dyDescent="0.25">
      <c r="B21" s="18" t="s">
        <v>19</v>
      </c>
      <c r="C21" s="19"/>
      <c r="D21" s="19"/>
      <c r="E21" s="19"/>
    </row>
    <row r="22" spans="2:5" x14ac:dyDescent="0.25">
      <c r="B22" s="18" t="s">
        <v>20</v>
      </c>
      <c r="C22" s="19"/>
      <c r="D22" s="19"/>
      <c r="E22" s="19"/>
    </row>
    <row r="24" spans="2:5" x14ac:dyDescent="0.25">
      <c r="B24" s="6" t="s">
        <v>21</v>
      </c>
      <c r="C24" s="4" t="s">
        <v>22</v>
      </c>
    </row>
    <row r="25" spans="2:5" ht="25.5" x14ac:dyDescent="0.25">
      <c r="B25" s="1" t="s">
        <v>23</v>
      </c>
      <c r="C25" s="4" t="s">
        <v>24</v>
      </c>
    </row>
    <row r="26" spans="2:5" x14ac:dyDescent="0.25">
      <c r="B26" s="7" t="s">
        <v>25</v>
      </c>
      <c r="C26" s="4" t="s">
        <v>26</v>
      </c>
    </row>
  </sheetData>
  <mergeCells count="17">
    <mergeCell ref="B22:E22"/>
    <mergeCell ref="C6:E6"/>
    <mergeCell ref="B2:E2"/>
    <mergeCell ref="C7:E7"/>
    <mergeCell ref="B10:E10"/>
    <mergeCell ref="C13:D13"/>
    <mergeCell ref="B19:E19"/>
    <mergeCell ref="C8:E8"/>
    <mergeCell ref="B16:E16"/>
    <mergeCell ref="C14:D14"/>
    <mergeCell ref="B3:E3"/>
    <mergeCell ref="B5:E5"/>
    <mergeCell ref="B20:E20"/>
    <mergeCell ref="C12:D12"/>
    <mergeCell ref="B17:E17"/>
    <mergeCell ref="C11:D11"/>
    <mergeCell ref="B21:E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3"/>
  <sheetViews>
    <sheetView showGridLines="0" workbookViewId="0"/>
  </sheetViews>
  <sheetFormatPr defaultRowHeight="15" x14ac:dyDescent="0.25"/>
  <cols>
    <col min="1" max="1" width="3" customWidth="1"/>
    <col min="2" max="2" width="42" customWidth="1"/>
    <col min="3" max="4" width="17" customWidth="1"/>
    <col min="5" max="5" width="62" customWidth="1"/>
  </cols>
  <sheetData>
    <row r="2" spans="2:5" ht="27.95" customHeight="1" x14ac:dyDescent="0.25">
      <c r="B2" s="24" t="s">
        <v>27</v>
      </c>
      <c r="C2" s="19"/>
      <c r="D2" s="19"/>
      <c r="E2" s="19"/>
    </row>
    <row r="3" spans="2:5" ht="30" customHeight="1" x14ac:dyDescent="0.25">
      <c r="B3" s="26" t="s">
        <v>28</v>
      </c>
      <c r="C3" s="19"/>
      <c r="D3" s="19"/>
      <c r="E3" s="19"/>
    </row>
    <row r="5" spans="2:5" ht="21.95" customHeight="1" x14ac:dyDescent="0.25">
      <c r="B5" s="24" t="s">
        <v>29</v>
      </c>
      <c r="C5" s="19"/>
      <c r="D5" s="19"/>
      <c r="E5" s="19"/>
    </row>
    <row r="6" spans="2:5" x14ac:dyDescent="0.25">
      <c r="B6" s="27" t="s">
        <v>30</v>
      </c>
      <c r="C6" s="19"/>
      <c r="D6" s="19"/>
      <c r="E6" s="19"/>
    </row>
    <row r="7" spans="2:5" x14ac:dyDescent="0.25">
      <c r="B7" s="1" t="s">
        <v>31</v>
      </c>
      <c r="C7" s="8">
        <v>100000000</v>
      </c>
      <c r="E7" s="9" t="s">
        <v>32</v>
      </c>
    </row>
    <row r="8" spans="2:5" x14ac:dyDescent="0.25">
      <c r="B8" s="1" t="s">
        <v>33</v>
      </c>
      <c r="C8" s="10">
        <v>1.4999999999999999E-2</v>
      </c>
      <c r="E8" s="9" t="s">
        <v>34</v>
      </c>
    </row>
    <row r="9" spans="2:5" x14ac:dyDescent="0.25">
      <c r="B9" s="1" t="s">
        <v>35</v>
      </c>
      <c r="C9" s="11">
        <v>0.95</v>
      </c>
      <c r="E9" s="9" t="s">
        <v>36</v>
      </c>
    </row>
    <row r="10" spans="2:5" x14ac:dyDescent="0.25">
      <c r="B10" s="1" t="s">
        <v>37</v>
      </c>
      <c r="C10" s="12">
        <v>1</v>
      </c>
      <c r="E10" s="9" t="s">
        <v>38</v>
      </c>
    </row>
    <row r="11" spans="2:5" x14ac:dyDescent="0.25">
      <c r="B11" s="1" t="s">
        <v>39</v>
      </c>
      <c r="C11" s="12">
        <v>10</v>
      </c>
      <c r="E11" s="9" t="s">
        <v>40</v>
      </c>
    </row>
    <row r="13" spans="2:5" x14ac:dyDescent="0.25">
      <c r="B13" s="27" t="s">
        <v>41</v>
      </c>
      <c r="C13" s="19"/>
      <c r="D13" s="19"/>
      <c r="E13" s="19"/>
    </row>
    <row r="14" spans="2:5" x14ac:dyDescent="0.25">
      <c r="B14" s="1" t="s">
        <v>42</v>
      </c>
      <c r="C14" s="13">
        <f>_xlfn.NORM.S.INV(C9)</f>
        <v>1.6448536269514715</v>
      </c>
      <c r="E14" s="9" t="s">
        <v>43</v>
      </c>
    </row>
    <row r="15" spans="2:5" x14ac:dyDescent="0.25">
      <c r="B15" s="1" t="s">
        <v>44</v>
      </c>
      <c r="C15" s="13">
        <f>_xlfn.NORM.S.INV(0.99)</f>
        <v>2.3263478740408408</v>
      </c>
      <c r="E15" s="9" t="s">
        <v>45</v>
      </c>
    </row>
    <row r="16" spans="2:5" x14ac:dyDescent="0.25">
      <c r="B16" s="14" t="s">
        <v>46</v>
      </c>
      <c r="C16" s="3">
        <f>C7*C8*C14</f>
        <v>2467280.4404272074</v>
      </c>
      <c r="E16" s="9" t="s">
        <v>47</v>
      </c>
    </row>
    <row r="17" spans="2:5" x14ac:dyDescent="0.25">
      <c r="B17" s="1" t="s">
        <v>48</v>
      </c>
      <c r="C17" s="15">
        <f>C7*C8*C14*SQRT(C10)</f>
        <v>2467280.4404272074</v>
      </c>
      <c r="E17" s="9" t="s">
        <v>49</v>
      </c>
    </row>
    <row r="18" spans="2:5" x14ac:dyDescent="0.25">
      <c r="B18" s="14" t="s">
        <v>50</v>
      </c>
      <c r="C18" s="3">
        <f>C7*C8*C14*SQRT(C11)</f>
        <v>7802225.8181333579</v>
      </c>
      <c r="E18" s="9" t="s">
        <v>51</v>
      </c>
    </row>
    <row r="19" spans="2:5" x14ac:dyDescent="0.25">
      <c r="B19" s="1" t="s">
        <v>52</v>
      </c>
      <c r="C19" s="15">
        <f>C7*C8*C15</f>
        <v>3489521.8110612612</v>
      </c>
      <c r="E19" s="9" t="s">
        <v>53</v>
      </c>
    </row>
    <row r="21" spans="2:5" ht="21.95" customHeight="1" x14ac:dyDescent="0.25">
      <c r="B21" s="24" t="s">
        <v>54</v>
      </c>
      <c r="C21" s="19"/>
      <c r="D21" s="19"/>
      <c r="E21" s="19"/>
    </row>
    <row r="22" spans="2:5" x14ac:dyDescent="0.25">
      <c r="B22" s="28" t="s">
        <v>55</v>
      </c>
      <c r="C22" s="19"/>
      <c r="D22" s="19"/>
      <c r="E22" s="19"/>
    </row>
    <row r="23" spans="2:5" x14ac:dyDescent="0.25">
      <c r="B23" s="27" t="s">
        <v>30</v>
      </c>
      <c r="C23" s="19"/>
      <c r="D23" s="19"/>
      <c r="E23" s="19"/>
    </row>
    <row r="24" spans="2:5" x14ac:dyDescent="0.25">
      <c r="B24" s="1" t="s">
        <v>31</v>
      </c>
      <c r="C24" s="8">
        <v>100000000</v>
      </c>
      <c r="E24" s="9" t="s">
        <v>56</v>
      </c>
    </row>
    <row r="25" spans="2:5" x14ac:dyDescent="0.25">
      <c r="B25" s="1" t="s">
        <v>57</v>
      </c>
      <c r="C25" s="11">
        <v>0.6</v>
      </c>
      <c r="E25" s="9" t="s">
        <v>58</v>
      </c>
    </row>
    <row r="26" spans="2:5" x14ac:dyDescent="0.25">
      <c r="B26" s="1" t="s">
        <v>59</v>
      </c>
      <c r="C26" s="11">
        <v>0.4</v>
      </c>
      <c r="E26" s="9" t="s">
        <v>60</v>
      </c>
    </row>
    <row r="27" spans="2:5" x14ac:dyDescent="0.25">
      <c r="B27" s="1" t="s">
        <v>61</v>
      </c>
      <c r="C27" s="11">
        <v>0.18</v>
      </c>
      <c r="E27" s="9" t="s">
        <v>62</v>
      </c>
    </row>
    <row r="28" spans="2:5" x14ac:dyDescent="0.25">
      <c r="B28" s="1" t="s">
        <v>63</v>
      </c>
      <c r="C28" s="11">
        <v>0.22</v>
      </c>
      <c r="E28" s="9" t="s">
        <v>64</v>
      </c>
    </row>
    <row r="29" spans="2:5" x14ac:dyDescent="0.25">
      <c r="B29" s="1" t="s">
        <v>65</v>
      </c>
      <c r="C29" s="16">
        <v>0.65</v>
      </c>
      <c r="E29" s="9" t="s">
        <v>66</v>
      </c>
    </row>
    <row r="30" spans="2:5" x14ac:dyDescent="0.25">
      <c r="B30" s="1" t="s">
        <v>67</v>
      </c>
      <c r="C30" s="12">
        <v>252</v>
      </c>
      <c r="E30" s="9" t="s">
        <v>68</v>
      </c>
    </row>
    <row r="31" spans="2:5" x14ac:dyDescent="0.25">
      <c r="B31" s="1" t="s">
        <v>69</v>
      </c>
      <c r="C31" s="11">
        <v>0.95</v>
      </c>
      <c r="E31" s="9" t="s">
        <v>70</v>
      </c>
    </row>
    <row r="33" spans="2:5" x14ac:dyDescent="0.25">
      <c r="B33" s="27" t="s">
        <v>71</v>
      </c>
      <c r="C33" s="19"/>
      <c r="D33" s="19"/>
      <c r="E33" s="19"/>
    </row>
    <row r="34" spans="2:5" x14ac:dyDescent="0.25">
      <c r="B34" s="1" t="s">
        <v>72</v>
      </c>
      <c r="C34" s="17">
        <f>C27/SQRT(C30)</f>
        <v>1.1338934190276815E-2</v>
      </c>
      <c r="E34" s="9" t="s">
        <v>73</v>
      </c>
    </row>
    <row r="35" spans="2:5" x14ac:dyDescent="0.25">
      <c r="B35" s="1" t="s">
        <v>74</v>
      </c>
      <c r="C35" s="17">
        <f>C28/SQRT(C30)</f>
        <v>1.3858697343671664E-2</v>
      </c>
      <c r="E35" s="9" t="s">
        <v>75</v>
      </c>
    </row>
    <row r="36" spans="2:5" x14ac:dyDescent="0.25">
      <c r="B36" s="1" t="s">
        <v>76</v>
      </c>
      <c r="C36" s="17">
        <f>SQRT(C25^2*C34^2+C26^2*C35^2+2*C25*C26*C29*C34*C35)</f>
        <v>1.1226951698677804E-2</v>
      </c>
      <c r="E36" s="9" t="s">
        <v>77</v>
      </c>
    </row>
    <row r="37" spans="2:5" x14ac:dyDescent="0.25">
      <c r="B37" s="1" t="s">
        <v>78</v>
      </c>
      <c r="C37" s="13">
        <f>_xlfn.NORM.S.INV(C31)</f>
        <v>1.6448536269514715</v>
      </c>
      <c r="E37" s="9" t="s">
        <v>79</v>
      </c>
    </row>
    <row r="38" spans="2:5" x14ac:dyDescent="0.25">
      <c r="B38" s="14" t="s">
        <v>80</v>
      </c>
      <c r="C38" s="3">
        <f>C24*C36*C37</f>
        <v>1846669.2221179169</v>
      </c>
      <c r="E38" s="9" t="s">
        <v>81</v>
      </c>
    </row>
    <row r="39" spans="2:5" x14ac:dyDescent="0.25">
      <c r="B39" s="1" t="s">
        <v>82</v>
      </c>
      <c r="C39" s="15">
        <f>(C25*C34+C26*C35)*C37*C24</f>
        <v>2030874.3653408946</v>
      </c>
      <c r="E39" s="9" t="s">
        <v>83</v>
      </c>
    </row>
    <row r="40" spans="2:5" x14ac:dyDescent="0.25">
      <c r="B40" s="14" t="s">
        <v>84</v>
      </c>
      <c r="C40" s="5">
        <f>1-C38/C39</f>
        <v>9.0702382366256162E-2</v>
      </c>
      <c r="E40" s="9" t="s">
        <v>85</v>
      </c>
    </row>
    <row r="41" spans="2:5" x14ac:dyDescent="0.25">
      <c r="B41" s="1" t="s">
        <v>86</v>
      </c>
      <c r="C41" s="15">
        <f>C38*SQRT(C11)</f>
        <v>5839680.8268240076</v>
      </c>
      <c r="E41" s="9" t="s">
        <v>87</v>
      </c>
    </row>
    <row r="43" spans="2:5" x14ac:dyDescent="0.25">
      <c r="B43" s="28" t="s">
        <v>88</v>
      </c>
      <c r="C43" s="19"/>
      <c r="D43" s="19"/>
      <c r="E43" s="19"/>
    </row>
  </sheetData>
  <mergeCells count="10">
    <mergeCell ref="B3:E3"/>
    <mergeCell ref="B5:E5"/>
    <mergeCell ref="B2:E2"/>
    <mergeCell ref="B22:E22"/>
    <mergeCell ref="B23:E23"/>
    <mergeCell ref="B43:E43"/>
    <mergeCell ref="B13:E13"/>
    <mergeCell ref="B6:E6"/>
    <mergeCell ref="B21:E21"/>
    <mergeCell ref="B33:E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var-parametrik-template.xlsx</dc:title>
  <dc:creator>stdsquare</dc:creator>
  <cp:lastModifiedBy>Nana Varian</cp:lastModifiedBy>
  <dcterms:created xsi:type="dcterms:W3CDTF">2026-08-14T17:20:21Z</dcterms:created>
  <dcterms:modified xsi:type="dcterms:W3CDTF">2026-08-14T17:20:27Z</dcterms:modified>
</cp:coreProperties>
</file>