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2843F8E75B5A621CD08037EF4F2CEF78D7F87D4B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2" l="1"/>
  <c r="F50" i="2" s="1"/>
  <c r="E49" i="2"/>
  <c r="F49" i="2" s="1"/>
  <c r="E48" i="2"/>
  <c r="D43" i="2"/>
  <c r="D42" i="2"/>
  <c r="E37" i="2"/>
  <c r="E36" i="2"/>
  <c r="E35" i="2"/>
  <c r="E34" i="2"/>
  <c r="E33" i="2"/>
  <c r="E32" i="2"/>
  <c r="E31" i="2"/>
  <c r="D23" i="2"/>
  <c r="D16" i="2"/>
  <c r="D15" i="2"/>
  <c r="D17" i="2" s="1"/>
  <c r="D18" i="2" s="1"/>
  <c r="D19" i="2" s="1"/>
  <c r="D20" i="2" s="1"/>
  <c r="D21" i="2" l="1"/>
  <c r="D48" i="2"/>
  <c r="F48" i="2" s="1"/>
  <c r="D55" i="2"/>
  <c r="D53" i="2"/>
  <c r="D52" i="2"/>
  <c r="D22" i="2" l="1"/>
  <c r="D26" i="2"/>
  <c r="D24" i="2"/>
</calcChain>
</file>

<file path=xl/sharedStrings.xml><?xml version="1.0" encoding="utf-8"?>
<sst xmlns="http://schemas.openxmlformats.org/spreadsheetml/2006/main" count="139" uniqueCount="138">
  <si>
    <t>STUDI KASUS KEPUTUSAN KREDIT — PT XYZ (TERINTEGRASI)</t>
  </si>
  <si>
    <t>Mata kuliah</t>
  </si>
  <si>
    <t>Manajemen Risiko Kredit (mm-manajemen-risiko-kredit)</t>
  </si>
  <si>
    <t>Deck perujuk</t>
  </si>
  <si>
    <t>Pertemuan 14 — Studi Kasus Keputusan Kredit Korporasi</t>
  </si>
  <si>
    <t>Latihan deck</t>
  </si>
  <si>
    <t>Hitung dari Nol: PD/LGD/EAD/EL untuk PT XYZ; Sensitivitas EL terhadap Skenario Stress</t>
  </si>
  <si>
    <t>CONTOH DARI DECK (ANGKA SAMA)</t>
  </si>
  <si>
    <t>Profil</t>
  </si>
  <si>
    <t>PT XYZ manufaktur tekstil: aplikasi Rp 50 M; rating internal BB (PD 4%); agunan mesin Rp 40 M (haircut 60%) + gedung Rp 30 M (haircut 40%); recovery 80% dari nilai efektif.</t>
  </si>
  <si>
    <t>Rasio</t>
  </si>
  <si>
    <t>CR 1,3x; QR 0,8x; DAR 60%; DER 1,5x; ICR 2,5x; NPM 4%; ROA 5,3%; ROE 13,3%; inventory turnover 4x; asset turnover 1,3x. Altman Z = 2,3 (grey zone).</t>
  </si>
  <si>
    <t>Stress</t>
  </si>
  <si>
    <t>Base PD 4%/LGD 45,6%; mild PD 6%/LGD 50%; severe PD 10%/LGD 60% — EAD Rp 50 M.</t>
  </si>
  <si>
    <t>HASIL KUNCI</t>
  </si>
  <si>
    <t>EL base PT XYZ</t>
  </si>
  <si>
    <t>Rp 0,91 M = 1,82% EAD (LGD 45,6% setelah agunan)</t>
  </si>
  <si>
    <t>Mitigasi agunan</t>
  </si>
  <si>
    <t>EL turun dari Rp 1,20 M (LGD 60%) ke Rp 0,91 M: -Rp 0,29 M (-24%)</t>
  </si>
  <si>
    <t>EL severe stress</t>
  </si>
  <si>
    <t>Rp 3,00 M — spread minimum yang menutup = 6%</t>
  </si>
  <si>
    <t>Rekomendasi</t>
  </si>
  <si>
    <t>Conditional approve + covenant DAR &lt;= 65%, ICR &gt;= 2,5x, konsentrasi buyer &lt;= 35%</t>
  </si>
  <si>
    <t>RUMUS INTI</t>
  </si>
  <si>
    <t>LGD bermitigasi</t>
  </si>
  <si>
    <t>LGD = (EAD - 0,8 x nilai efektif agunan) / EAD</t>
  </si>
  <si>
    <t>Nilai efektif agunan</t>
  </si>
  <si>
    <t>Markt x (1 - haircut) per jenis aset</t>
  </si>
  <si>
    <t>EL stress</t>
  </si>
  <si>
    <t>EL = PD x LGD x EAD per skenario forward-looking (input PSAK 71)</t>
  </si>
  <si>
    <t>Covenant</t>
  </si>
  <si>
    <t>DAR &lt;= 65%; ICR &gt;= 2,5x; current ratio &gt;= 1,2x; konsentrasi &lt;= 35% per buyer</t>
  </si>
  <si>
    <t>PETUNJUK &amp; LEGENDA WARNA</t>
  </si>
  <si>
    <t>Petunjuk</t>
  </si>
  <si>
    <t>Buka sheet 'Kalkulasi'. Ubah hanya sel KUNING MUDA (input); semua langkah bernomor dihitung ulang otomatis dengan formula hidup.</t>
  </si>
  <si>
    <t>Input</t>
  </si>
  <si>
    <t>Sel kuning muda = angka boleh Anda ubah (data debitur / bank Anda).</t>
  </si>
  <si>
    <t>Formula hidup</t>
  </si>
  <si>
    <t>Sel hitam = rumus Excel bertahap (langkah bernomor) — jangan diketik ulang.</t>
  </si>
  <si>
    <t>Output</t>
  </si>
  <si>
    <t>Sel hijau berborder tebal = hasil kunci sesuai kesimpulan deck.</t>
  </si>
  <si>
    <t>Workbook pendamping mata kuliah Manajemen Risiko Kredit — stdsquare.</t>
  </si>
  <si>
    <t>STUDI KASUS PT XYZ — EL, RASIO, STRESS, REKOMENDASI (P14)</t>
  </si>
  <si>
    <t>Mirror 'Hitung dari Nol' P14: EL Rp 0,91 M; stress severe Rp 3,00 M.</t>
  </si>
  <si>
    <t>BLOK 1 — PD / LGD / EAD / EL PT XYZ (Rp M)</t>
  </si>
  <si>
    <t>PD rating internal BB</t>
  </si>
  <si>
    <t>Terkalibrasi data historis</t>
  </si>
  <si>
    <t>EAD sesuai pengajuan kredit</t>
  </si>
  <si>
    <t>Rp 50 M</t>
  </si>
  <si>
    <t>Agunan mesin (nilai pasar)</t>
  </si>
  <si>
    <t>Haircut BCBS mesin 60%</t>
  </si>
  <si>
    <t>Haircut mesin</t>
  </si>
  <si>
    <t>Illikuid, spesifik</t>
  </si>
  <si>
    <t>Agunan gedung (nilai pasar)</t>
  </si>
  <si>
    <t>Haircut BCBS gedung 40%</t>
  </si>
  <si>
    <t>Haircut gedung</t>
  </si>
  <si>
    <t>Lokasi prime</t>
  </si>
  <si>
    <t>Recovery rate dari nilai efektif</t>
  </si>
  <si>
    <t>80%</t>
  </si>
  <si>
    <t>LGD tanpa mitigasi (pembanding)</t>
  </si>
  <si>
    <t>Asumsi unsecured</t>
  </si>
  <si>
    <t>Nilai efektif mesin = 40 x (1-60%)</t>
  </si>
  <si>
    <t>Rp 16 M</t>
  </si>
  <si>
    <t>Nilai efektif gedung = 30 x (1-40%)</t>
  </si>
  <si>
    <t>Rp 18 M</t>
  </si>
  <si>
    <t>Total nilai efektif agunan</t>
  </si>
  <si>
    <t>16 + 18 = 34</t>
  </si>
  <si>
    <t>Recovery = 80% x nilai efektif</t>
  </si>
  <si>
    <t>Rp 27,2 M</t>
  </si>
  <si>
    <t>EAD bersih = 50 - 27,2</t>
  </si>
  <si>
    <t>Rp 22,8 M</t>
  </si>
  <si>
    <t>LGD = EAD bersih / EAD</t>
  </si>
  <si>
    <t>45,6%</t>
  </si>
  <si>
    <t>EL = PD x LGD x EAD</t>
  </si>
  <si>
    <t>0,04 x 0,456 x 50 = 0,91</t>
  </si>
  <si>
    <t>EL / EAD</t>
  </si>
  <si>
    <t>1,82% — spread minimal base case</t>
  </si>
  <si>
    <t>EL tanpa mitigasi (LGD 60%)</t>
  </si>
  <si>
    <t>Rp 1,20 M</t>
  </si>
  <si>
    <t>Pengurangan EL oleh agunan</t>
  </si>
  <si>
    <t>-24% (-Rp 0,29 M)</t>
  </si>
  <si>
    <t>EXPECTED LOSS PT XYZ (BASE)</t>
  </si>
  <si>
    <t>Deck: Rp 0,91 M (1,82% EAD)</t>
  </si>
  <si>
    <t>BLOK 2 — RASIO PT XYZ VS BENCHMARK MANUFAKTUR</t>
  </si>
  <si>
    <t>Nilai</t>
  </si>
  <si>
    <t>Benchmark</t>
  </si>
  <si>
    <t>Status</t>
  </si>
  <si>
    <t>Current ratio (x)</t>
  </si>
  <si>
    <t>1,2 - 1,8x</t>
  </si>
  <si>
    <t>Quick ratio (x)</t>
  </si>
  <si>
    <t>0,9 - 1,2x</t>
  </si>
  <si>
    <t>DAR</t>
  </si>
  <si>
    <t>maks 55%</t>
  </si>
  <si>
    <t>DER (x)</t>
  </si>
  <si>
    <t>0,8 - 1,2x</t>
  </si>
  <si>
    <t>ICR (x)</t>
  </si>
  <si>
    <t>min 3x</t>
  </si>
  <si>
    <t>NPM</t>
  </si>
  <si>
    <t>5 - 8%</t>
  </si>
  <si>
    <t>Inventory turnover (x)</t>
  </si>
  <si>
    <t>5 - 8x</t>
  </si>
  <si>
    <t>BLOK 3 — ALTMAN Z-SCORE &amp; RATING INTERNAL</t>
  </si>
  <si>
    <t>Altman Z PT XYZ (ilustratif deck)</t>
  </si>
  <si>
    <t>Z = 1,2X1+1,4X2+3,3X3+0,6X4+1,0X5</t>
  </si>
  <si>
    <t>Zona distress</t>
  </si>
  <si>
    <t>Grey zone = analisis lanjutan, bukan otomatis approve/decline</t>
  </si>
  <si>
    <t>Konvergensi model</t>
  </si>
  <si>
    <t>Dua model konvergen meningkatkan confidence</t>
  </si>
  <si>
    <t>BLOK 4 — SENSITIVITAS EL TERHADAP SKENARIO STRESS (forward-looking PSAK 71)</t>
  </si>
  <si>
    <t>Skenario</t>
  </si>
  <si>
    <t>PD</t>
  </si>
  <si>
    <t>LGD</t>
  </si>
  <si>
    <t>EAD (Rp M)</t>
  </si>
  <si>
    <t>EL (Rp M)</t>
  </si>
  <si>
    <t>Base case</t>
  </si>
  <si>
    <t>Mild stress (PD +50%, agunan turun)</t>
  </si>
  <si>
    <t>Severe stress (PD +150%, recovery turun)</t>
  </si>
  <si>
    <t>EL severe / EL base</t>
  </si>
  <si>
    <t>3,00/0,91 = 3,3x (deck: ~3,4x)</t>
  </si>
  <si>
    <t>Spread minimum menutup severe stress</t>
  </si>
  <si>
    <t>3,00/50 = 6% — pastikan pricing cukup / mitigasi tambahan</t>
  </si>
  <si>
    <t>EL SEVERE STRESS</t>
  </si>
  <si>
    <t>Input ECL lifetime PSAK 71 (P10)</t>
  </si>
  <si>
    <t>BLOK 5 — REKOMENDASI: CONDITIONAL APPROVE + COVENANT</t>
  </si>
  <si>
    <t>Instrumen</t>
  </si>
  <si>
    <t>Ketentuan</t>
  </si>
  <si>
    <t>Struktur plafond</t>
  </si>
  <si>
    <t>Approve Rp 50 M dengan mitigasi berlapis (multi-layer)</t>
  </si>
  <si>
    <t>Covenant finansial</t>
  </si>
  <si>
    <t>DAR &lt;= 65%; ICR &gt;= 2,5x; current ratio &gt;= 1,2x</t>
  </si>
  <si>
    <t>Konsentrasi buyer</t>
  </si>
  <si>
    <t>&lt;= 35% per buyer (dari 40% sekarang — warning sign)</t>
  </si>
  <si>
    <t>Covenant negatif</t>
  </si>
  <si>
    <t>Negative pledge; larangan tambah utang &gt; Rp 20 M tanpa persetujuan</t>
  </si>
  <si>
    <t>Dividen</t>
  </si>
  <si>
    <t>Maksimum 50% laba bersih</t>
  </si>
  <si>
    <t>Reporting</t>
  </si>
  <si>
    <t>Reviewed kuartalan; audited tahunan; EWS + SLIK ad-hoc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</si>
</sst>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p &quot;#,##0.00&quot; M&quot;"/>
    <numFmt numFmtId="165" formatCode="0.00&quot;×&quot;"/>
    <numFmt numFmtId="166" formatCode="0.000"/>
  </numFmts>
  <fonts count="8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i/>
      <sz val="10"/>
      <color rgb="FF555555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F5F5F5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C8E6C9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medium">
        <color rgb="FF2E7D32"/>
      </left>
      <right style="medium">
        <color rgb="FF2E7D32"/>
      </right>
      <top style="medium">
        <color rgb="FF2E7D32"/>
      </top>
      <bottom style="medium">
        <color rgb="FF2E7D3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164" fontId="5" fillId="5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10" fontId="2" fillId="0" borderId="1" xfId="0" applyNumberFormat="1" applyFont="1" applyBorder="1" applyAlignment="1">
      <alignment horizontal="right" vertical="center"/>
    </xf>
    <xf numFmtId="164" fontId="7" fillId="6" borderId="2" xfId="0" applyNumberFormat="1" applyFont="1" applyFill="1" applyBorder="1" applyAlignment="1">
      <alignment horizontal="right" vertical="center"/>
    </xf>
    <xf numFmtId="165" fontId="5" fillId="5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1"/>
  <sheetViews>
    <sheetView showGridLines="0" tabSelected="1" workbookViewId="0"/>
  </sheetViews>
  <sheetFormatPr defaultRowHeight="15" x14ac:dyDescent="0.25"/>
  <cols>
    <col min="1" max="1" width="2" customWidth="1"/>
    <col min="2" max="2" width="26" customWidth="1"/>
    <col min="3" max="3" width="92" customWidth="1"/>
  </cols>
  <sheetData>
    <row r="2" spans="2:3" ht="30" customHeight="1" x14ac:dyDescent="0.25">
      <c r="B2" s="23" t="s">
        <v>0</v>
      </c>
      <c r="C2" s="22"/>
    </row>
    <row r="4" spans="2:3" x14ac:dyDescent="0.25">
      <c r="B4" s="1" t="s">
        <v>1</v>
      </c>
      <c r="C4" s="2" t="s">
        <v>2</v>
      </c>
    </row>
    <row r="5" spans="2:3" x14ac:dyDescent="0.25">
      <c r="B5" s="1" t="s">
        <v>3</v>
      </c>
      <c r="C5" s="2" t="s">
        <v>4</v>
      </c>
    </row>
    <row r="6" spans="2:3" x14ac:dyDescent="0.25">
      <c r="B6" s="1" t="s">
        <v>5</v>
      </c>
      <c r="C6" s="2" t="s">
        <v>6</v>
      </c>
    </row>
    <row r="8" spans="2:3" ht="20.100000000000001" customHeight="1" x14ac:dyDescent="0.25">
      <c r="B8" s="21" t="s">
        <v>7</v>
      </c>
      <c r="C8" s="22"/>
    </row>
    <row r="9" spans="2:3" ht="30" x14ac:dyDescent="0.25">
      <c r="B9" s="4" t="s">
        <v>8</v>
      </c>
      <c r="C9" s="2" t="s">
        <v>9</v>
      </c>
    </row>
    <row r="10" spans="2:3" ht="30" x14ac:dyDescent="0.25">
      <c r="B10" s="4" t="s">
        <v>10</v>
      </c>
      <c r="C10" s="2" t="s">
        <v>11</v>
      </c>
    </row>
    <row r="11" spans="2:3" x14ac:dyDescent="0.25">
      <c r="B11" s="4" t="s">
        <v>12</v>
      </c>
      <c r="C11" s="2" t="s">
        <v>13</v>
      </c>
    </row>
    <row r="13" spans="2:3" ht="20.100000000000001" customHeight="1" x14ac:dyDescent="0.25">
      <c r="B13" s="21" t="s">
        <v>14</v>
      </c>
      <c r="C13" s="22"/>
    </row>
    <row r="14" spans="2:3" x14ac:dyDescent="0.25">
      <c r="B14" s="4" t="s">
        <v>15</v>
      </c>
      <c r="C14" s="2" t="s">
        <v>16</v>
      </c>
    </row>
    <row r="15" spans="2:3" x14ac:dyDescent="0.25">
      <c r="B15" s="4" t="s">
        <v>17</v>
      </c>
      <c r="C15" s="2" t="s">
        <v>18</v>
      </c>
    </row>
    <row r="16" spans="2:3" x14ac:dyDescent="0.25">
      <c r="B16" s="4" t="s">
        <v>19</v>
      </c>
      <c r="C16" s="2" t="s">
        <v>20</v>
      </c>
    </row>
    <row r="17" spans="2:3" x14ac:dyDescent="0.25">
      <c r="B17" s="4" t="s">
        <v>21</v>
      </c>
      <c r="C17" s="2" t="s">
        <v>22</v>
      </c>
    </row>
    <row r="19" spans="2:3" ht="20.100000000000001" customHeight="1" x14ac:dyDescent="0.25">
      <c r="B19" s="21" t="s">
        <v>23</v>
      </c>
      <c r="C19" s="22"/>
    </row>
    <row r="20" spans="2:3" x14ac:dyDescent="0.25">
      <c r="B20" s="4" t="s">
        <v>24</v>
      </c>
      <c r="C20" s="2" t="s">
        <v>25</v>
      </c>
    </row>
    <row r="21" spans="2:3" x14ac:dyDescent="0.25">
      <c r="B21" s="4" t="s">
        <v>26</v>
      </c>
      <c r="C21" s="2" t="s">
        <v>27</v>
      </c>
    </row>
    <row r="22" spans="2:3" x14ac:dyDescent="0.25">
      <c r="B22" s="4" t="s">
        <v>28</v>
      </c>
      <c r="C22" s="2" t="s">
        <v>29</v>
      </c>
    </row>
    <row r="23" spans="2:3" x14ac:dyDescent="0.25">
      <c r="B23" s="4" t="s">
        <v>30</v>
      </c>
      <c r="C23" s="2" t="s">
        <v>31</v>
      </c>
    </row>
    <row r="25" spans="2:3" x14ac:dyDescent="0.25">
      <c r="B25" s="21" t="s">
        <v>32</v>
      </c>
      <c r="C25" s="22"/>
    </row>
    <row r="26" spans="2:3" ht="30" x14ac:dyDescent="0.25">
      <c r="B26" s="4" t="s">
        <v>33</v>
      </c>
      <c r="C26" s="2" t="s">
        <v>34</v>
      </c>
    </row>
    <row r="27" spans="2:3" x14ac:dyDescent="0.25">
      <c r="B27" s="5" t="s">
        <v>35</v>
      </c>
      <c r="C27" s="2" t="s">
        <v>36</v>
      </c>
    </row>
    <row r="28" spans="2:3" x14ac:dyDescent="0.25">
      <c r="B28" s="6" t="s">
        <v>37</v>
      </c>
      <c r="C28" s="2" t="s">
        <v>38</v>
      </c>
    </row>
    <row r="29" spans="2:3" x14ac:dyDescent="0.25">
      <c r="B29" s="7" t="s">
        <v>39</v>
      </c>
      <c r="C29" s="2" t="s">
        <v>40</v>
      </c>
    </row>
    <row r="31" spans="2:3" x14ac:dyDescent="0.25">
      <c r="B31" s="24" t="s">
        <v>41</v>
      </c>
      <c r="C31" s="22"/>
    </row>
  </sheetData>
  <mergeCells count="6">
    <mergeCell ref="B13:C13"/>
    <mergeCell ref="B2:C2"/>
    <mergeCell ref="B25:C25"/>
    <mergeCell ref="B19:C19"/>
    <mergeCell ref="B31:C31"/>
    <mergeCell ref="B8:C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65"/>
  <sheetViews>
    <sheetView showGridLines="0" workbookViewId="0"/>
  </sheetViews>
  <sheetFormatPr defaultRowHeight="15" x14ac:dyDescent="0.25"/>
  <cols>
    <col min="1" max="1" width="2" customWidth="1"/>
    <col min="2" max="2" width="5" customWidth="1"/>
    <col min="3" max="3" width="46" customWidth="1"/>
    <col min="4" max="4" width="15" customWidth="1"/>
    <col min="5" max="5" width="66" customWidth="1"/>
    <col min="6" max="8" width="16" customWidth="1"/>
  </cols>
  <sheetData>
    <row r="2" spans="2:5" ht="27.95" customHeight="1" x14ac:dyDescent="0.25">
      <c r="B2" s="23" t="s">
        <v>42</v>
      </c>
      <c r="C2" s="22"/>
      <c r="D2" s="22"/>
      <c r="E2" s="22"/>
    </row>
    <row r="3" spans="2:5" x14ac:dyDescent="0.25">
      <c r="B3" s="26" t="s">
        <v>43</v>
      </c>
      <c r="C3" s="22"/>
      <c r="D3" s="22"/>
      <c r="E3" s="22"/>
    </row>
    <row r="5" spans="2:5" ht="20.100000000000001" customHeight="1" x14ac:dyDescent="0.25">
      <c r="B5" s="21" t="s">
        <v>44</v>
      </c>
      <c r="C5" s="22"/>
      <c r="D5" s="22"/>
      <c r="E5" s="22"/>
    </row>
    <row r="6" spans="2:5" x14ac:dyDescent="0.25">
      <c r="C6" s="2" t="s">
        <v>45</v>
      </c>
      <c r="D6" s="8">
        <v>0.04</v>
      </c>
      <c r="E6" s="9" t="s">
        <v>46</v>
      </c>
    </row>
    <row r="7" spans="2:5" x14ac:dyDescent="0.25">
      <c r="C7" s="2" t="s">
        <v>47</v>
      </c>
      <c r="D7" s="10">
        <v>50</v>
      </c>
      <c r="E7" s="9" t="s">
        <v>48</v>
      </c>
    </row>
    <row r="8" spans="2:5" x14ac:dyDescent="0.25">
      <c r="C8" s="2" t="s">
        <v>49</v>
      </c>
      <c r="D8" s="10">
        <v>40</v>
      </c>
      <c r="E8" s="9" t="s">
        <v>50</v>
      </c>
    </row>
    <row r="9" spans="2:5" x14ac:dyDescent="0.25">
      <c r="C9" s="2" t="s">
        <v>51</v>
      </c>
      <c r="D9" s="8">
        <v>0.6</v>
      </c>
      <c r="E9" s="9" t="s">
        <v>52</v>
      </c>
    </row>
    <row r="10" spans="2:5" x14ac:dyDescent="0.25">
      <c r="C10" s="2" t="s">
        <v>53</v>
      </c>
      <c r="D10" s="10">
        <v>30</v>
      </c>
      <c r="E10" s="9" t="s">
        <v>54</v>
      </c>
    </row>
    <row r="11" spans="2:5" x14ac:dyDescent="0.25">
      <c r="C11" s="2" t="s">
        <v>55</v>
      </c>
      <c r="D11" s="8">
        <v>0.4</v>
      </c>
      <c r="E11" s="9" t="s">
        <v>56</v>
      </c>
    </row>
    <row r="12" spans="2:5" x14ac:dyDescent="0.25">
      <c r="C12" s="2" t="s">
        <v>57</v>
      </c>
      <c r="D12" s="8">
        <v>0.8</v>
      </c>
      <c r="E12" s="9" t="s">
        <v>58</v>
      </c>
    </row>
    <row r="13" spans="2:5" x14ac:dyDescent="0.25">
      <c r="C13" s="2" t="s">
        <v>59</v>
      </c>
      <c r="D13" s="8">
        <v>0.6</v>
      </c>
      <c r="E13" s="9" t="s">
        <v>60</v>
      </c>
    </row>
    <row r="15" spans="2:5" x14ac:dyDescent="0.25">
      <c r="B15" s="11">
        <v>1</v>
      </c>
      <c r="C15" s="2" t="s">
        <v>61</v>
      </c>
      <c r="D15" s="12">
        <f>D8*(1-D9)</f>
        <v>16</v>
      </c>
      <c r="E15" s="9" t="s">
        <v>62</v>
      </c>
    </row>
    <row r="16" spans="2:5" x14ac:dyDescent="0.25">
      <c r="B16" s="11">
        <v>2</v>
      </c>
      <c r="C16" s="2" t="s">
        <v>63</v>
      </c>
      <c r="D16" s="12">
        <f>D10*(1-D11)</f>
        <v>18</v>
      </c>
      <c r="E16" s="9" t="s">
        <v>64</v>
      </c>
    </row>
    <row r="17" spans="2:5" x14ac:dyDescent="0.25">
      <c r="B17" s="11">
        <v>3</v>
      </c>
      <c r="C17" s="2" t="s">
        <v>65</v>
      </c>
      <c r="D17" s="12">
        <f>D15+D16</f>
        <v>34</v>
      </c>
      <c r="E17" s="9" t="s">
        <v>66</v>
      </c>
    </row>
    <row r="18" spans="2:5" x14ac:dyDescent="0.25">
      <c r="B18" s="11">
        <v>4</v>
      </c>
      <c r="C18" s="2" t="s">
        <v>67</v>
      </c>
      <c r="D18" s="12">
        <f>D12*D17</f>
        <v>27.200000000000003</v>
      </c>
      <c r="E18" s="9" t="s">
        <v>68</v>
      </c>
    </row>
    <row r="19" spans="2:5" x14ac:dyDescent="0.25">
      <c r="B19" s="11">
        <v>5</v>
      </c>
      <c r="C19" s="2" t="s">
        <v>69</v>
      </c>
      <c r="D19" s="12">
        <f>D7-D18</f>
        <v>22.799999999999997</v>
      </c>
      <c r="E19" s="9" t="s">
        <v>70</v>
      </c>
    </row>
    <row r="20" spans="2:5" x14ac:dyDescent="0.25">
      <c r="B20" s="11">
        <v>6</v>
      </c>
      <c r="C20" s="2" t="s">
        <v>71</v>
      </c>
      <c r="D20" s="13">
        <f>D19/D7</f>
        <v>0.45599999999999996</v>
      </c>
      <c r="E20" s="9" t="s">
        <v>72</v>
      </c>
    </row>
    <row r="21" spans="2:5" x14ac:dyDescent="0.25">
      <c r="B21" s="11">
        <v>7</v>
      </c>
      <c r="C21" s="2" t="s">
        <v>73</v>
      </c>
      <c r="D21" s="12">
        <f>D6*D20*D7</f>
        <v>0.91199999999999992</v>
      </c>
      <c r="E21" s="9" t="s">
        <v>74</v>
      </c>
    </row>
    <row r="22" spans="2:5" x14ac:dyDescent="0.25">
      <c r="B22" s="11">
        <v>8</v>
      </c>
      <c r="C22" s="2" t="s">
        <v>75</v>
      </c>
      <c r="D22" s="13">
        <f>D21/D7</f>
        <v>1.8239999999999999E-2</v>
      </c>
      <c r="E22" s="9" t="s">
        <v>76</v>
      </c>
    </row>
    <row r="23" spans="2:5" x14ac:dyDescent="0.25">
      <c r="B23" s="11">
        <v>9</v>
      </c>
      <c r="C23" s="2" t="s">
        <v>77</v>
      </c>
      <c r="D23" s="12">
        <f>D6*D13*D7</f>
        <v>1.2</v>
      </c>
      <c r="E23" s="9" t="s">
        <v>78</v>
      </c>
    </row>
    <row r="24" spans="2:5" x14ac:dyDescent="0.25">
      <c r="B24" s="11">
        <v>10</v>
      </c>
      <c r="C24" s="2" t="s">
        <v>79</v>
      </c>
      <c r="D24" s="13">
        <f>(D21-D23)/D23</f>
        <v>-0.24000000000000005</v>
      </c>
      <c r="E24" s="9" t="s">
        <v>80</v>
      </c>
    </row>
    <row r="26" spans="2:5" x14ac:dyDescent="0.25">
      <c r="C26" s="4" t="s">
        <v>81</v>
      </c>
      <c r="D26" s="14">
        <f>D21</f>
        <v>0.91199999999999992</v>
      </c>
      <c r="E26" s="9" t="s">
        <v>82</v>
      </c>
    </row>
    <row r="29" spans="2:5" ht="20.100000000000001" customHeight="1" x14ac:dyDescent="0.25">
      <c r="B29" s="21" t="s">
        <v>83</v>
      </c>
      <c r="C29" s="22"/>
      <c r="D29" s="22"/>
      <c r="E29" s="22"/>
    </row>
    <row r="30" spans="2:5" ht="24" customHeight="1" x14ac:dyDescent="0.25">
      <c r="B30" s="3" t="s">
        <v>10</v>
      </c>
      <c r="C30" s="3" t="s">
        <v>84</v>
      </c>
      <c r="D30" s="3" t="s">
        <v>85</v>
      </c>
      <c r="E30" s="3" t="s">
        <v>86</v>
      </c>
    </row>
    <row r="31" spans="2:5" ht="60" x14ac:dyDescent="0.25">
      <c r="B31" s="2" t="s">
        <v>87</v>
      </c>
      <c r="C31" s="15">
        <v>1.3</v>
      </c>
      <c r="D31" s="16" t="s">
        <v>88</v>
      </c>
      <c r="E31" s="17" t="str">
        <f>IF(C31&lt;1.2,"DI BAWAH BENCHMARK","SESUAI")</f>
        <v>SESUAI</v>
      </c>
    </row>
    <row r="32" spans="2:5" ht="60" x14ac:dyDescent="0.25">
      <c r="B32" s="2" t="s">
        <v>89</v>
      </c>
      <c r="C32" s="15">
        <v>0.8</v>
      </c>
      <c r="D32" s="16" t="s">
        <v>90</v>
      </c>
      <c r="E32" s="17" t="str">
        <f>IF(C32&lt;0.9,"DI BAWAH BENCHMARK","SESUAI")</f>
        <v>DI BAWAH BENCHMARK</v>
      </c>
    </row>
    <row r="33" spans="2:6" x14ac:dyDescent="0.25">
      <c r="B33" s="2" t="s">
        <v>91</v>
      </c>
      <c r="C33" s="8">
        <v>0.6</v>
      </c>
      <c r="D33" s="16" t="s">
        <v>92</v>
      </c>
      <c r="E33" s="17" t="str">
        <f>IF(C33&gt;0.55,"DI ATAS BENCHMARK","SESUAI")</f>
        <v>DI ATAS BENCHMARK</v>
      </c>
    </row>
    <row r="34" spans="2:6" ht="30" x14ac:dyDescent="0.25">
      <c r="B34" s="2" t="s">
        <v>93</v>
      </c>
      <c r="C34" s="15">
        <v>1.5</v>
      </c>
      <c r="D34" s="16" t="s">
        <v>94</v>
      </c>
      <c r="E34" s="17" t="str">
        <f>IF(C34&gt;1.2,"DI ATAS BENCHMARK","SESUAI")</f>
        <v>DI ATAS BENCHMARK</v>
      </c>
    </row>
    <row r="35" spans="2:6" ht="30" x14ac:dyDescent="0.25">
      <c r="B35" s="2" t="s">
        <v>95</v>
      </c>
      <c r="C35" s="15">
        <v>2.5</v>
      </c>
      <c r="D35" s="16" t="s">
        <v>96</v>
      </c>
      <c r="E35" s="17" t="str">
        <f>IF(C35&lt;3,"DI BAWAH BENCHMARK","SESUAI")</f>
        <v>DI BAWAH BENCHMARK</v>
      </c>
    </row>
    <row r="36" spans="2:6" ht="30" x14ac:dyDescent="0.25">
      <c r="B36" s="2" t="s">
        <v>97</v>
      </c>
      <c r="C36" s="8">
        <v>0.04</v>
      </c>
      <c r="D36" s="16" t="s">
        <v>98</v>
      </c>
      <c r="E36" s="17" t="str">
        <f>IF(C36&lt;0.05,"DI BAWAH BENCHMARK","SESUAI")</f>
        <v>DI BAWAH BENCHMARK</v>
      </c>
    </row>
    <row r="37" spans="2:6" ht="90" x14ac:dyDescent="0.25">
      <c r="B37" s="2" t="s">
        <v>99</v>
      </c>
      <c r="C37" s="15">
        <v>4</v>
      </c>
      <c r="D37" s="16" t="s">
        <v>100</v>
      </c>
      <c r="E37" s="17" t="str">
        <f>IF(C37&lt;5,"DI BAWAH BENCHMARK","SESUAI")</f>
        <v>DI BAWAH BENCHMARK</v>
      </c>
    </row>
    <row r="39" spans="2:6" ht="20.100000000000001" customHeight="1" x14ac:dyDescent="0.25">
      <c r="B39" s="21" t="s">
        <v>101</v>
      </c>
      <c r="C39" s="22"/>
      <c r="D39" s="22"/>
      <c r="E39" s="22"/>
    </row>
    <row r="40" spans="2:6" x14ac:dyDescent="0.25">
      <c r="C40" s="2" t="s">
        <v>102</v>
      </c>
      <c r="D40" s="18">
        <v>2.2999999999999998</v>
      </c>
      <c r="E40" s="9" t="s">
        <v>103</v>
      </c>
    </row>
    <row r="42" spans="2:6" x14ac:dyDescent="0.25">
      <c r="B42" s="11">
        <v>1</v>
      </c>
      <c r="C42" s="2" t="s">
        <v>104</v>
      </c>
      <c r="D42" s="19" t="str">
        <f>IF(D40&gt;2.99,"SAFE ZONE",IF(D40&gt;1.81,"GREY ZONE","DISTRESS ZONE"))</f>
        <v>GREY ZONE</v>
      </c>
      <c r="E42" s="9" t="s">
        <v>105</v>
      </c>
    </row>
    <row r="43" spans="2:6" x14ac:dyDescent="0.25">
      <c r="B43" s="11">
        <v>2</v>
      </c>
      <c r="C43" s="2" t="s">
        <v>106</v>
      </c>
      <c r="D43" s="19" t="str">
        <f>"Z grey zone konsisten dengan rating BB (PD 4%) — debitur moderat"</f>
        <v>Z grey zone konsisten dengan rating BB (PD 4%) — debitur moderat</v>
      </c>
      <c r="E43" s="9" t="s">
        <v>107</v>
      </c>
    </row>
    <row r="46" spans="2:6" ht="20.100000000000001" customHeight="1" x14ac:dyDescent="0.25">
      <c r="B46" s="21" t="s">
        <v>108</v>
      </c>
      <c r="C46" s="22"/>
      <c r="D46" s="22"/>
      <c r="E46" s="22"/>
    </row>
    <row r="47" spans="2:6" ht="24" customHeight="1" x14ac:dyDescent="0.25">
      <c r="B47" s="3" t="s">
        <v>109</v>
      </c>
      <c r="C47" s="3" t="s">
        <v>110</v>
      </c>
      <c r="D47" s="3" t="s">
        <v>111</v>
      </c>
      <c r="E47" s="3" t="s">
        <v>112</v>
      </c>
      <c r="F47" s="3" t="s">
        <v>113</v>
      </c>
    </row>
    <row r="48" spans="2:6" ht="45" x14ac:dyDescent="0.25">
      <c r="B48" s="2" t="s">
        <v>114</v>
      </c>
      <c r="C48" s="8">
        <v>0.04</v>
      </c>
      <c r="D48" s="13">
        <f>D20</f>
        <v>0.45599999999999996</v>
      </c>
      <c r="E48" s="12">
        <f>D7</f>
        <v>50</v>
      </c>
      <c r="F48" s="12">
        <f>C48*D48*E48</f>
        <v>0.91199999999999992</v>
      </c>
    </row>
    <row r="49" spans="2:6" ht="150" x14ac:dyDescent="0.25">
      <c r="B49" s="2" t="s">
        <v>115</v>
      </c>
      <c r="C49" s="8">
        <v>0.06</v>
      </c>
      <c r="D49" s="8">
        <v>0.5</v>
      </c>
      <c r="E49" s="12">
        <f>D7</f>
        <v>50</v>
      </c>
      <c r="F49" s="12">
        <f>C49*D49*E49</f>
        <v>1.5</v>
      </c>
    </row>
    <row r="50" spans="2:6" ht="165" x14ac:dyDescent="0.25">
      <c r="B50" s="2" t="s">
        <v>116</v>
      </c>
      <c r="C50" s="8">
        <v>0.1</v>
      </c>
      <c r="D50" s="8">
        <v>0.6</v>
      </c>
      <c r="E50" s="12">
        <f>D7</f>
        <v>50</v>
      </c>
      <c r="F50" s="12">
        <f>C50*D50*E50</f>
        <v>3</v>
      </c>
    </row>
    <row r="52" spans="2:6" x14ac:dyDescent="0.25">
      <c r="B52" s="11">
        <v>1</v>
      </c>
      <c r="C52" s="2" t="s">
        <v>117</v>
      </c>
      <c r="D52" s="20">
        <f>F50/F48</f>
        <v>3.2894736842105265</v>
      </c>
      <c r="E52" s="9" t="s">
        <v>118</v>
      </c>
    </row>
    <row r="53" spans="2:6" x14ac:dyDescent="0.25">
      <c r="B53" s="11">
        <v>2</v>
      </c>
      <c r="C53" s="2" t="s">
        <v>119</v>
      </c>
      <c r="D53" s="13">
        <f>F50/E50</f>
        <v>0.06</v>
      </c>
      <c r="E53" s="9" t="s">
        <v>120</v>
      </c>
    </row>
    <row r="55" spans="2:6" x14ac:dyDescent="0.25">
      <c r="C55" s="4" t="s">
        <v>121</v>
      </c>
      <c r="D55" s="14">
        <f>F50</f>
        <v>3</v>
      </c>
      <c r="E55" s="9" t="s">
        <v>122</v>
      </c>
    </row>
    <row r="58" spans="2:6" ht="20.100000000000001" customHeight="1" x14ac:dyDescent="0.25">
      <c r="B58" s="21" t="s">
        <v>123</v>
      </c>
      <c r="C58" s="22"/>
      <c r="D58" s="22"/>
      <c r="E58" s="22"/>
    </row>
    <row r="59" spans="2:6" ht="24" customHeight="1" x14ac:dyDescent="0.25">
      <c r="B59" s="3" t="s">
        <v>124</v>
      </c>
      <c r="C59" s="3" t="s">
        <v>125</v>
      </c>
    </row>
    <row r="60" spans="2:6" ht="60" x14ac:dyDescent="0.25">
      <c r="B60" s="1" t="s">
        <v>126</v>
      </c>
      <c r="C60" s="25" t="s">
        <v>127</v>
      </c>
      <c r="D60" s="22"/>
      <c r="E60" s="22"/>
    </row>
    <row r="61" spans="2:6" ht="90" x14ac:dyDescent="0.25">
      <c r="B61" s="1" t="s">
        <v>128</v>
      </c>
      <c r="C61" s="25" t="s">
        <v>129</v>
      </c>
      <c r="D61" s="22"/>
      <c r="E61" s="22"/>
    </row>
    <row r="62" spans="2:6" ht="75" x14ac:dyDescent="0.25">
      <c r="B62" s="1" t="s">
        <v>130</v>
      </c>
      <c r="C62" s="25" t="s">
        <v>131</v>
      </c>
      <c r="D62" s="22"/>
      <c r="E62" s="22"/>
    </row>
    <row r="63" spans="2:6" ht="75" x14ac:dyDescent="0.25">
      <c r="B63" s="1" t="s">
        <v>132</v>
      </c>
      <c r="C63" s="25" t="s">
        <v>133</v>
      </c>
      <c r="D63" s="22"/>
      <c r="E63" s="22"/>
    </row>
    <row r="64" spans="2:6" ht="30" x14ac:dyDescent="0.25">
      <c r="B64" s="1" t="s">
        <v>134</v>
      </c>
      <c r="C64" s="25" t="s">
        <v>135</v>
      </c>
      <c r="D64" s="22"/>
      <c r="E64" s="22"/>
    </row>
    <row r="65" spans="2:5" ht="45" x14ac:dyDescent="0.25">
      <c r="B65" s="1" t="s">
        <v>136</v>
      </c>
      <c r="C65" s="25" t="s">
        <v>137</v>
      </c>
      <c r="D65" s="22"/>
      <c r="E65" s="22"/>
    </row>
  </sheetData>
  <mergeCells count="13">
    <mergeCell ref="B3:E3"/>
    <mergeCell ref="B5:E5"/>
    <mergeCell ref="B2:E2"/>
    <mergeCell ref="B46:E46"/>
    <mergeCell ref="C63:E63"/>
    <mergeCell ref="C62:E62"/>
    <mergeCell ref="C60:E60"/>
    <mergeCell ref="C65:E65"/>
    <mergeCell ref="B58:E58"/>
    <mergeCell ref="C61:E61"/>
    <mergeCell ref="B29:E29"/>
    <mergeCell ref="B39:E39"/>
    <mergeCell ref="C64:E6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2026-08-14T17:26:23Z</dcterms:created>
  <dcterms:modified xsi:type="dcterms:W3CDTF">2026-08-14T17:27:31Z</dcterms:modified>
</cp:coreProperties>
</file>