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e00bf8c8dc2a59fb/Claude/Personal/atlas/05-Tech/stdsquare-hugo/static/excel/"/>
    </mc:Choice>
  </mc:AlternateContent>
  <xr:revisionPtr revIDLastSave="0" documentId="11_E6CFB93A5E2B8CBD596511F51B412534FC1E7C17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1_PETUNJUK" sheetId="1" r:id="rId1"/>
    <sheet name="2_STEADY_STATE" sheetId="2" r:id="rId2"/>
    <sheet name="3_DINAMIKA" sheetId="3" r:id="rId3"/>
    <sheet name="4_GOLDEN_RULE" sheetId="4" r:id="rId4"/>
    <sheet name="5_KONVERGENSI" sheetId="5" r:id="rId5"/>
    <sheet name="6_RUMU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5" l="1"/>
  <c r="E20" i="5" s="1"/>
  <c r="E21" i="5" s="1"/>
  <c r="E22" i="5" s="1"/>
  <c r="E23" i="5" s="1"/>
  <c r="E24" i="5" s="1"/>
  <c r="E25" i="5" s="1"/>
  <c r="E26" i="5" s="1"/>
  <c r="E27" i="5" s="1"/>
  <c r="E28" i="5" s="1"/>
  <c r="E29" i="5" s="1"/>
  <c r="E30" i="5" s="1"/>
  <c r="E31" i="5" s="1"/>
  <c r="E32" i="5" s="1"/>
  <c r="E33" i="5" s="1"/>
  <c r="E34" i="5" s="1"/>
  <c r="E35" i="5" s="1"/>
  <c r="E36" i="5" s="1"/>
  <c r="E37" i="5" s="1"/>
  <c r="E38" i="5" s="1"/>
  <c r="E39" i="5" s="1"/>
  <c r="E40" i="5" s="1"/>
  <c r="E41" i="5" s="1"/>
  <c r="E42" i="5" s="1"/>
  <c r="E43" i="5" s="1"/>
  <c r="E44" i="5" s="1"/>
  <c r="E45" i="5" s="1"/>
  <c r="E46" i="5" s="1"/>
  <c r="E47" i="5" s="1"/>
  <c r="E48" i="5" s="1"/>
  <c r="E49" i="5" s="1"/>
  <c r="E50" i="5" s="1"/>
  <c r="E51" i="5" s="1"/>
  <c r="E52" i="5" s="1"/>
  <c r="E53" i="5" s="1"/>
  <c r="E54" i="5" s="1"/>
  <c r="E55" i="5" s="1"/>
  <c r="E56" i="5" s="1"/>
  <c r="E57" i="5" s="1"/>
  <c r="E58" i="5" s="1"/>
  <c r="E59" i="5" s="1"/>
  <c r="E60" i="5" s="1"/>
  <c r="E61" i="5" s="1"/>
  <c r="E62" i="5" s="1"/>
  <c r="E63" i="5" s="1"/>
  <c r="E64" i="5" s="1"/>
  <c r="E65" i="5" s="1"/>
  <c r="E66" i="5" s="1"/>
  <c r="E67" i="5" s="1"/>
  <c r="E68" i="5" s="1"/>
  <c r="E69" i="5" s="1"/>
  <c r="E70" i="5" s="1"/>
  <c r="E71" i="5" s="1"/>
  <c r="E72" i="5" s="1"/>
  <c r="E73" i="5" s="1"/>
  <c r="E74" i="5" s="1"/>
  <c r="E75" i="5" s="1"/>
  <c r="E76" i="5" s="1"/>
  <c r="E77" i="5" s="1"/>
  <c r="E78" i="5" s="1"/>
  <c r="E79" i="5" s="1"/>
  <c r="D19" i="5"/>
  <c r="D20" i="5" s="1"/>
  <c r="D21" i="5" s="1"/>
  <c r="D22" i="5" s="1"/>
  <c r="D23" i="5" s="1"/>
  <c r="D24" i="5" s="1"/>
  <c r="D25" i="5" s="1"/>
  <c r="D26" i="5" s="1"/>
  <c r="D27" i="5" s="1"/>
  <c r="D28" i="5" s="1"/>
  <c r="D29" i="5" s="1"/>
  <c r="D30" i="5" s="1"/>
  <c r="D31" i="5" s="1"/>
  <c r="D32" i="5" s="1"/>
  <c r="D33" i="5" s="1"/>
  <c r="D34" i="5" s="1"/>
  <c r="D35" i="5" s="1"/>
  <c r="D36" i="5" s="1"/>
  <c r="D37" i="5" s="1"/>
  <c r="D38" i="5" s="1"/>
  <c r="D39" i="5" s="1"/>
  <c r="D40" i="5" s="1"/>
  <c r="D41" i="5" s="1"/>
  <c r="D42" i="5" s="1"/>
  <c r="D43" i="5" s="1"/>
  <c r="D44" i="5" s="1"/>
  <c r="D45" i="5" s="1"/>
  <c r="D46" i="5" s="1"/>
  <c r="D47" i="5" s="1"/>
  <c r="D48" i="5" s="1"/>
  <c r="D49" i="5" s="1"/>
  <c r="D50" i="5" s="1"/>
  <c r="D51" i="5" s="1"/>
  <c r="D52" i="5" s="1"/>
  <c r="D53" i="5" s="1"/>
  <c r="D54" i="5" s="1"/>
  <c r="D55" i="5" s="1"/>
  <c r="D56" i="5" s="1"/>
  <c r="D57" i="5" s="1"/>
  <c r="D58" i="5" s="1"/>
  <c r="D59" i="5" s="1"/>
  <c r="D60" i="5" s="1"/>
  <c r="D61" i="5" s="1"/>
  <c r="D62" i="5" s="1"/>
  <c r="D63" i="5" s="1"/>
  <c r="D64" i="5" s="1"/>
  <c r="D65" i="5" s="1"/>
  <c r="D66" i="5" s="1"/>
  <c r="D67" i="5" s="1"/>
  <c r="D68" i="5" s="1"/>
  <c r="D69" i="5" s="1"/>
  <c r="D70" i="5" s="1"/>
  <c r="D71" i="5" s="1"/>
  <c r="D72" i="5" s="1"/>
  <c r="D73" i="5" s="1"/>
  <c r="D74" i="5" s="1"/>
  <c r="D75" i="5" s="1"/>
  <c r="D76" i="5" s="1"/>
  <c r="D77" i="5" s="1"/>
  <c r="D78" i="5" s="1"/>
  <c r="D79" i="5" s="1"/>
  <c r="C19" i="5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47" i="5" s="1"/>
  <c r="C48" i="5" s="1"/>
  <c r="C49" i="5" s="1"/>
  <c r="C50" i="5" s="1"/>
  <c r="C51" i="5" s="1"/>
  <c r="C52" i="5" s="1"/>
  <c r="C53" i="5" s="1"/>
  <c r="C54" i="5" s="1"/>
  <c r="C55" i="5" s="1"/>
  <c r="C56" i="5" s="1"/>
  <c r="C57" i="5" s="1"/>
  <c r="C58" i="5" s="1"/>
  <c r="C59" i="5" s="1"/>
  <c r="C60" i="5" s="1"/>
  <c r="C61" i="5" s="1"/>
  <c r="C62" i="5" s="1"/>
  <c r="C63" i="5" s="1"/>
  <c r="C64" i="5" s="1"/>
  <c r="C65" i="5" s="1"/>
  <c r="C66" i="5" s="1"/>
  <c r="C67" i="5" s="1"/>
  <c r="C68" i="5" s="1"/>
  <c r="C69" i="5" s="1"/>
  <c r="C70" i="5" s="1"/>
  <c r="C71" i="5" s="1"/>
  <c r="C72" i="5" s="1"/>
  <c r="C73" i="5" s="1"/>
  <c r="C74" i="5" s="1"/>
  <c r="C75" i="5" s="1"/>
  <c r="C76" i="5" s="1"/>
  <c r="C77" i="5" s="1"/>
  <c r="C78" i="5" s="1"/>
  <c r="C79" i="5" s="1"/>
  <c r="E15" i="5"/>
  <c r="D15" i="5"/>
  <c r="C15" i="5"/>
  <c r="E13" i="5"/>
  <c r="E14" i="5" s="1"/>
  <c r="D13" i="5"/>
  <c r="D14" i="5" s="1"/>
  <c r="C13" i="5"/>
  <c r="C14" i="5" s="1"/>
  <c r="C35" i="4"/>
  <c r="C34" i="4"/>
  <c r="C29" i="4"/>
  <c r="C30" i="4" s="1"/>
  <c r="C31" i="4" s="1"/>
  <c r="C28" i="4"/>
  <c r="C24" i="4"/>
  <c r="D24" i="4" s="1"/>
  <c r="G24" i="4" s="1"/>
  <c r="C23" i="4"/>
  <c r="D23" i="4" s="1"/>
  <c r="G23" i="4" s="1"/>
  <c r="C22" i="4"/>
  <c r="D22" i="4" s="1"/>
  <c r="C21" i="4"/>
  <c r="D21" i="4" s="1"/>
  <c r="C20" i="4"/>
  <c r="D20" i="4" s="1"/>
  <c r="C19" i="4"/>
  <c r="D19" i="4" s="1"/>
  <c r="C18" i="4"/>
  <c r="D18" i="4" s="1"/>
  <c r="C17" i="4"/>
  <c r="D17" i="4" s="1"/>
  <c r="C16" i="4"/>
  <c r="D16" i="4" s="1"/>
  <c r="C15" i="4"/>
  <c r="D15" i="4" s="1"/>
  <c r="C14" i="4"/>
  <c r="D14" i="4" s="1"/>
  <c r="C13" i="4"/>
  <c r="D13" i="4" s="1"/>
  <c r="C12" i="4"/>
  <c r="D12" i="4" s="1"/>
  <c r="C11" i="4"/>
  <c r="D11" i="4" s="1"/>
  <c r="C10" i="4"/>
  <c r="D10" i="4" s="1"/>
  <c r="C9" i="4"/>
  <c r="D9" i="4" s="1"/>
  <c r="C8" i="4"/>
  <c r="D8" i="4" s="1"/>
  <c r="G8" i="4" s="1"/>
  <c r="C7" i="4"/>
  <c r="D7" i="4" s="1"/>
  <c r="G7" i="4" s="1"/>
  <c r="C6" i="4"/>
  <c r="D6" i="4" s="1"/>
  <c r="D6" i="3"/>
  <c r="H6" i="3" s="1"/>
  <c r="C6" i="3"/>
  <c r="L3" i="3"/>
  <c r="C29" i="2"/>
  <c r="C28" i="2"/>
  <c r="C23" i="2"/>
  <c r="C22" i="2"/>
  <c r="C20" i="2"/>
  <c r="C15" i="2"/>
  <c r="C16" i="2" s="1"/>
  <c r="G9" i="4" l="1"/>
  <c r="F9" i="4"/>
  <c r="G11" i="4"/>
  <c r="E11" i="4"/>
  <c r="F11" i="4"/>
  <c r="G13" i="4"/>
  <c r="F13" i="4"/>
  <c r="E19" i="4"/>
  <c r="F19" i="4"/>
  <c r="C7" i="3"/>
  <c r="D7" i="3" s="1"/>
  <c r="K3" i="3"/>
  <c r="I6" i="3"/>
  <c r="G12" i="4"/>
  <c r="F12" i="4"/>
  <c r="E12" i="4"/>
  <c r="F6" i="4"/>
  <c r="E6" i="4"/>
  <c r="G6" i="4"/>
  <c r="G15" i="4"/>
  <c r="F15" i="4"/>
  <c r="E15" i="4"/>
  <c r="E10" i="4"/>
  <c r="G10" i="4"/>
  <c r="F10" i="4"/>
  <c r="C19" i="2"/>
  <c r="C21" i="2" s="1"/>
  <c r="C18" i="2"/>
  <c r="C17" i="2"/>
  <c r="C32" i="2"/>
  <c r="C33" i="2" s="1"/>
  <c r="C27" i="2"/>
  <c r="G16" i="4"/>
  <c r="F16" i="4"/>
  <c r="E16" i="4"/>
  <c r="G17" i="4"/>
  <c r="F17" i="4"/>
  <c r="E17" i="4"/>
  <c r="G20" i="4"/>
  <c r="F20" i="4"/>
  <c r="E20" i="4"/>
  <c r="F14" i="4"/>
  <c r="G14" i="4"/>
  <c r="E14" i="4"/>
  <c r="G18" i="4"/>
  <c r="F18" i="4"/>
  <c r="E18" i="4"/>
  <c r="G21" i="4"/>
  <c r="F21" i="4"/>
  <c r="E21" i="4"/>
  <c r="F22" i="4"/>
  <c r="E22" i="4"/>
  <c r="G22" i="4"/>
  <c r="C26" i="2"/>
  <c r="E13" i="4"/>
  <c r="G19" i="4"/>
  <c r="E7" i="4"/>
  <c r="E23" i="4"/>
  <c r="F7" i="4"/>
  <c r="F23" i="4"/>
  <c r="E8" i="4"/>
  <c r="E24" i="4"/>
  <c r="F8" i="4"/>
  <c r="F24" i="4"/>
  <c r="E6" i="3"/>
  <c r="F6" i="3"/>
  <c r="G6" i="3"/>
  <c r="E9" i="4"/>
  <c r="I7" i="3" l="1"/>
  <c r="E7" i="3"/>
  <c r="H7" i="3"/>
  <c r="G7" i="3"/>
  <c r="F7" i="3"/>
  <c r="C8" i="3"/>
  <c r="I8" i="3" l="1"/>
  <c r="D8" i="3"/>
  <c r="H8" i="3" l="1"/>
  <c r="G8" i="3"/>
  <c r="F8" i="3"/>
  <c r="E8" i="3"/>
  <c r="C9" i="3"/>
  <c r="D9" i="3" l="1"/>
  <c r="C10" i="3" s="1"/>
  <c r="I9" i="3"/>
  <c r="I10" i="3" l="1"/>
  <c r="D10" i="3"/>
  <c r="G9" i="3"/>
  <c r="E9" i="3"/>
  <c r="H9" i="3"/>
  <c r="F9" i="3"/>
  <c r="E10" i="3" l="1"/>
  <c r="H10" i="3"/>
  <c r="G10" i="3"/>
  <c r="F10" i="3"/>
  <c r="C11" i="3"/>
  <c r="I11" i="3" l="1"/>
  <c r="D11" i="3"/>
  <c r="C12" i="3"/>
  <c r="I12" i="3" l="1"/>
  <c r="D12" i="3"/>
  <c r="F11" i="3"/>
  <c r="G11" i="3"/>
  <c r="E11" i="3"/>
  <c r="H11" i="3"/>
  <c r="G12" i="3" l="1"/>
  <c r="H12" i="3"/>
  <c r="F12" i="3"/>
  <c r="E12" i="3"/>
  <c r="C13" i="3"/>
  <c r="D13" i="3" l="1"/>
  <c r="I13" i="3"/>
  <c r="C14" i="3"/>
  <c r="D14" i="3" l="1"/>
  <c r="C15" i="3" s="1"/>
  <c r="I14" i="3"/>
  <c r="H13" i="3"/>
  <c r="G13" i="3"/>
  <c r="F13" i="3"/>
  <c r="E13" i="3"/>
  <c r="I15" i="3" l="1"/>
  <c r="D15" i="3"/>
  <c r="H14" i="3"/>
  <c r="G14" i="3"/>
  <c r="F14" i="3"/>
  <c r="E14" i="3"/>
  <c r="H15" i="3" l="1"/>
  <c r="G15" i="3"/>
  <c r="F15" i="3"/>
  <c r="E15" i="3"/>
  <c r="C16" i="3"/>
  <c r="D16" i="3" l="1"/>
  <c r="C17" i="3"/>
  <c r="I16" i="3"/>
  <c r="D17" i="3" l="1"/>
  <c r="C18" i="3"/>
  <c r="I17" i="3"/>
  <c r="H16" i="3"/>
  <c r="F16" i="3"/>
  <c r="G16" i="3"/>
  <c r="E16" i="3"/>
  <c r="D18" i="3" l="1"/>
  <c r="C19" i="3" s="1"/>
  <c r="I18" i="3"/>
  <c r="H17" i="3"/>
  <c r="G17" i="3"/>
  <c r="F17" i="3"/>
  <c r="E17" i="3"/>
  <c r="I19" i="3" l="1"/>
  <c r="D19" i="3"/>
  <c r="E18" i="3"/>
  <c r="H18" i="3"/>
  <c r="F18" i="3"/>
  <c r="G18" i="3"/>
  <c r="F19" i="3" l="1"/>
  <c r="H19" i="3"/>
  <c r="G19" i="3"/>
  <c r="E19" i="3"/>
  <c r="C20" i="3"/>
  <c r="D20" i="3" l="1"/>
  <c r="C21" i="3"/>
  <c r="I20" i="3"/>
  <c r="I21" i="3" l="1"/>
  <c r="D21" i="3"/>
  <c r="G20" i="3"/>
  <c r="F20" i="3"/>
  <c r="E20" i="3"/>
  <c r="H20" i="3"/>
  <c r="H21" i="3" l="1"/>
  <c r="G21" i="3"/>
  <c r="F21" i="3"/>
  <c r="E21" i="3"/>
  <c r="C22" i="3"/>
  <c r="I22" i="3" l="1"/>
  <c r="D22" i="3"/>
  <c r="C23" i="3"/>
  <c r="I23" i="3" l="1"/>
  <c r="D23" i="3"/>
  <c r="H22" i="3"/>
  <c r="G22" i="3"/>
  <c r="F22" i="3"/>
  <c r="E22" i="3"/>
  <c r="E23" i="3" l="1"/>
  <c r="H23" i="3"/>
  <c r="G23" i="3"/>
  <c r="F23" i="3"/>
  <c r="C24" i="3"/>
  <c r="I24" i="3" l="1"/>
  <c r="D24" i="3"/>
  <c r="H24" i="3" l="1"/>
  <c r="G24" i="3"/>
  <c r="F24" i="3"/>
  <c r="E24" i="3"/>
  <c r="C25" i="3"/>
  <c r="D25" i="3" l="1"/>
  <c r="C26" i="3"/>
  <c r="I25" i="3"/>
  <c r="I26" i="3" l="1"/>
  <c r="D26" i="3"/>
  <c r="G25" i="3"/>
  <c r="H25" i="3"/>
  <c r="E25" i="3"/>
  <c r="F25" i="3"/>
  <c r="E26" i="3" l="1"/>
  <c r="H26" i="3"/>
  <c r="G26" i="3"/>
  <c r="F26" i="3"/>
  <c r="C27" i="3"/>
  <c r="D27" i="3" l="1"/>
  <c r="I27" i="3"/>
  <c r="C28" i="3"/>
  <c r="I28" i="3" l="1"/>
  <c r="D28" i="3"/>
  <c r="F27" i="3"/>
  <c r="E27" i="3"/>
  <c r="G27" i="3"/>
  <c r="H27" i="3"/>
  <c r="G28" i="3" l="1"/>
  <c r="H28" i="3"/>
  <c r="F28" i="3"/>
  <c r="E28" i="3"/>
  <c r="C29" i="3"/>
  <c r="I29" i="3" l="1"/>
  <c r="D29" i="3"/>
  <c r="C30" i="3"/>
  <c r="I30" i="3" l="1"/>
  <c r="D30" i="3"/>
  <c r="C31" i="3"/>
  <c r="H29" i="3"/>
  <c r="G29" i="3"/>
  <c r="F29" i="3"/>
  <c r="E29" i="3"/>
  <c r="I31" i="3" l="1"/>
  <c r="D31" i="3"/>
  <c r="H30" i="3"/>
  <c r="G30" i="3"/>
  <c r="F30" i="3"/>
  <c r="E30" i="3"/>
  <c r="H31" i="3" l="1"/>
  <c r="G31" i="3"/>
  <c r="F31" i="3"/>
  <c r="E31" i="3"/>
  <c r="C32" i="3"/>
  <c r="D32" i="3" l="1"/>
  <c r="C33" i="3" s="1"/>
  <c r="I32" i="3"/>
  <c r="D33" i="3" l="1"/>
  <c r="C34" i="3" s="1"/>
  <c r="I33" i="3"/>
  <c r="F32" i="3"/>
  <c r="H32" i="3"/>
  <c r="G32" i="3"/>
  <c r="E32" i="3"/>
  <c r="D34" i="3" l="1"/>
  <c r="C35" i="3"/>
  <c r="I34" i="3"/>
  <c r="H33" i="3"/>
  <c r="G33" i="3"/>
  <c r="F33" i="3"/>
  <c r="E33" i="3"/>
  <c r="I35" i="3" l="1"/>
  <c r="D35" i="3"/>
  <c r="E34" i="3"/>
  <c r="F34" i="3"/>
  <c r="H34" i="3"/>
  <c r="G34" i="3"/>
  <c r="F35" i="3" l="1"/>
  <c r="H35" i="3"/>
  <c r="G35" i="3"/>
  <c r="E35" i="3"/>
  <c r="C36" i="3"/>
  <c r="D36" i="3" l="1"/>
  <c r="C37" i="3"/>
  <c r="I36" i="3"/>
  <c r="I37" i="3" l="1"/>
  <c r="D37" i="3"/>
  <c r="G36" i="3"/>
  <c r="F36" i="3"/>
  <c r="E36" i="3"/>
  <c r="H36" i="3"/>
  <c r="H37" i="3" l="1"/>
  <c r="G37" i="3"/>
  <c r="F37" i="3"/>
  <c r="E37" i="3"/>
  <c r="C38" i="3"/>
  <c r="I38" i="3" l="1"/>
  <c r="D38" i="3"/>
  <c r="C39" i="3"/>
  <c r="I39" i="3" l="1"/>
  <c r="D39" i="3"/>
  <c r="H38" i="3"/>
  <c r="G38" i="3"/>
  <c r="F38" i="3"/>
  <c r="E38" i="3"/>
  <c r="E39" i="3" l="1"/>
  <c r="H39" i="3"/>
  <c r="G39" i="3"/>
  <c r="F39" i="3"/>
  <c r="C40" i="3"/>
  <c r="I40" i="3" l="1"/>
  <c r="D40" i="3"/>
  <c r="H40" i="3" l="1"/>
  <c r="G40" i="3"/>
  <c r="F40" i="3"/>
  <c r="E40" i="3"/>
  <c r="C41" i="3"/>
  <c r="D41" i="3" l="1"/>
  <c r="I41" i="3"/>
  <c r="G41" i="3" l="1"/>
  <c r="E41" i="3"/>
  <c r="H41" i="3"/>
  <c r="F41" i="3"/>
  <c r="C42" i="3"/>
  <c r="I42" i="3" l="1"/>
  <c r="D42" i="3"/>
  <c r="H42" i="3" l="1"/>
  <c r="G42" i="3"/>
  <c r="E42" i="3"/>
  <c r="F42" i="3"/>
  <c r="C43" i="3"/>
  <c r="D43" i="3" l="1"/>
  <c r="I43" i="3"/>
  <c r="C44" i="3"/>
  <c r="I44" i="3" l="1"/>
  <c r="D44" i="3"/>
  <c r="F43" i="3"/>
  <c r="E43" i="3"/>
  <c r="G43" i="3"/>
  <c r="H43" i="3"/>
  <c r="G44" i="3" l="1"/>
  <c r="H44" i="3"/>
  <c r="F44" i="3"/>
  <c r="E44" i="3"/>
  <c r="C45" i="3"/>
  <c r="D45" i="3" l="1"/>
  <c r="C46" i="3" s="1"/>
  <c r="I45" i="3"/>
  <c r="I46" i="3" l="1"/>
  <c r="D46" i="3"/>
  <c r="H45" i="3"/>
  <c r="G45" i="3"/>
  <c r="F45" i="3"/>
  <c r="E45" i="3"/>
  <c r="H46" i="3" l="1"/>
  <c r="G46" i="3"/>
  <c r="F46" i="3"/>
  <c r="E46" i="3"/>
  <c r="C47" i="3"/>
  <c r="I47" i="3" l="1"/>
  <c r="D47" i="3"/>
  <c r="H47" i="3" l="1"/>
  <c r="G47" i="3"/>
  <c r="F47" i="3"/>
  <c r="E47" i="3"/>
  <c r="C48" i="3"/>
  <c r="D48" i="3" l="1"/>
  <c r="C49" i="3"/>
  <c r="I48" i="3"/>
  <c r="I49" i="3" l="1"/>
  <c r="D49" i="3"/>
  <c r="F48" i="3"/>
  <c r="H48" i="3"/>
  <c r="G48" i="3"/>
  <c r="E48" i="3"/>
  <c r="H49" i="3" l="1"/>
  <c r="G49" i="3"/>
  <c r="F49" i="3"/>
  <c r="E49" i="3"/>
  <c r="C50" i="3"/>
  <c r="D50" i="3" l="1"/>
  <c r="I50" i="3"/>
  <c r="C51" i="3"/>
  <c r="I51" i="3" l="1"/>
  <c r="D51" i="3"/>
  <c r="E50" i="3"/>
  <c r="F50" i="3"/>
  <c r="H50" i="3"/>
  <c r="G50" i="3"/>
  <c r="F51" i="3" l="1"/>
  <c r="H51" i="3"/>
  <c r="G51" i="3"/>
  <c r="E51" i="3"/>
  <c r="C52" i="3"/>
  <c r="D52" i="3" l="1"/>
  <c r="C53" i="3"/>
  <c r="I52" i="3"/>
  <c r="I53" i="3" l="1"/>
  <c r="D53" i="3"/>
  <c r="G52" i="3"/>
  <c r="F52" i="3"/>
  <c r="E52" i="3"/>
  <c r="H52" i="3"/>
  <c r="H53" i="3" l="1"/>
  <c r="G53" i="3"/>
  <c r="E53" i="3"/>
  <c r="F53" i="3"/>
  <c r="C54" i="3"/>
  <c r="I54" i="3" l="1"/>
  <c r="D54" i="3"/>
  <c r="C55" i="3"/>
  <c r="I55" i="3" l="1"/>
  <c r="D55" i="3"/>
  <c r="H54" i="3"/>
  <c r="G54" i="3"/>
  <c r="F54" i="3"/>
  <c r="E54" i="3"/>
  <c r="G55" i="3" l="1"/>
  <c r="H55" i="3"/>
  <c r="E55" i="3"/>
  <c r="F55" i="3"/>
  <c r="C56" i="3"/>
  <c r="I56" i="3" l="1"/>
  <c r="D56" i="3"/>
  <c r="H56" i="3" l="1"/>
  <c r="G56" i="3"/>
  <c r="F56" i="3"/>
  <c r="E56" i="3"/>
  <c r="C57" i="3"/>
  <c r="D57" i="3" l="1"/>
  <c r="I57" i="3"/>
  <c r="C58" i="3"/>
  <c r="I58" i="3" l="1"/>
  <c r="D58" i="3"/>
  <c r="G57" i="3"/>
  <c r="E57" i="3"/>
  <c r="H57" i="3"/>
  <c r="F57" i="3"/>
  <c r="E58" i="3" l="1"/>
  <c r="H58" i="3"/>
  <c r="G58" i="3"/>
  <c r="F58" i="3"/>
  <c r="C59" i="3"/>
  <c r="D59" i="3" l="1"/>
  <c r="C60" i="3" s="1"/>
  <c r="I59" i="3"/>
  <c r="I60" i="3" l="1"/>
  <c r="D60" i="3"/>
  <c r="F59" i="3"/>
  <c r="E59" i="3"/>
  <c r="G59" i="3"/>
  <c r="H59" i="3"/>
  <c r="G60" i="3" l="1"/>
  <c r="H60" i="3"/>
  <c r="F60" i="3"/>
  <c r="E60" i="3"/>
  <c r="C61" i="3"/>
  <c r="D61" i="3" l="1"/>
  <c r="I61" i="3"/>
  <c r="C62" i="3"/>
  <c r="I62" i="3" l="1"/>
  <c r="D62" i="3"/>
  <c r="C63" i="3"/>
  <c r="H61" i="3"/>
  <c r="G61" i="3"/>
  <c r="F61" i="3"/>
  <c r="E61" i="3"/>
  <c r="I63" i="3" l="1"/>
  <c r="D63" i="3"/>
  <c r="H62" i="3"/>
  <c r="F62" i="3"/>
  <c r="G62" i="3"/>
  <c r="E62" i="3"/>
  <c r="H63" i="3" l="1"/>
  <c r="G63" i="3"/>
  <c r="F63" i="3"/>
  <c r="E63" i="3"/>
  <c r="C64" i="3"/>
  <c r="I64" i="3" l="1"/>
  <c r="D64" i="3"/>
  <c r="F64" i="3" l="1"/>
  <c r="H64" i="3"/>
  <c r="G64" i="3"/>
  <c r="E64" i="3"/>
  <c r="C65" i="3"/>
  <c r="I65" i="3" l="1"/>
  <c r="D65" i="3"/>
  <c r="H65" i="3" l="1"/>
  <c r="G65" i="3"/>
  <c r="F65" i="3"/>
  <c r="E65" i="3"/>
  <c r="C66" i="3"/>
  <c r="D66" i="3" l="1"/>
  <c r="C67" i="3"/>
  <c r="I66" i="3"/>
  <c r="I67" i="3" l="1"/>
  <c r="D67" i="3"/>
  <c r="E66" i="3"/>
  <c r="H66" i="3"/>
  <c r="G66" i="3"/>
  <c r="F66" i="3"/>
  <c r="F67" i="3" l="1"/>
  <c r="H67" i="3"/>
  <c r="G67" i="3"/>
  <c r="E67" i="3"/>
  <c r="C68" i="3"/>
  <c r="D68" i="3" l="1"/>
  <c r="C69" i="3" s="1"/>
  <c r="I68" i="3"/>
  <c r="I69" i="3" l="1"/>
  <c r="D69" i="3"/>
  <c r="G68" i="3"/>
  <c r="F68" i="3"/>
  <c r="E68" i="3"/>
  <c r="H68" i="3"/>
  <c r="H69" i="3" l="1"/>
  <c r="G69" i="3"/>
  <c r="E69" i="3"/>
  <c r="F69" i="3"/>
  <c r="C70" i="3"/>
  <c r="I70" i="3" l="1"/>
  <c r="D70" i="3"/>
  <c r="H70" i="3" l="1"/>
  <c r="G70" i="3"/>
  <c r="F70" i="3"/>
  <c r="E70" i="3"/>
  <c r="C71" i="3"/>
  <c r="I71" i="3" l="1"/>
  <c r="D71" i="3"/>
  <c r="E71" i="3" l="1"/>
  <c r="G71" i="3"/>
  <c r="H71" i="3"/>
  <c r="F71" i="3"/>
  <c r="C72" i="3"/>
  <c r="I72" i="3" l="1"/>
  <c r="D72" i="3"/>
  <c r="H72" i="3" l="1"/>
  <c r="G72" i="3"/>
  <c r="F72" i="3"/>
  <c r="E72" i="3"/>
  <c r="C73" i="3"/>
  <c r="D73" i="3" l="1"/>
  <c r="I73" i="3"/>
  <c r="C74" i="3"/>
  <c r="I74" i="3" l="1"/>
  <c r="D74" i="3"/>
  <c r="G73" i="3"/>
  <c r="H73" i="3"/>
  <c r="F73" i="3"/>
  <c r="E73" i="3"/>
  <c r="H74" i="3" l="1"/>
  <c r="E74" i="3"/>
  <c r="G74" i="3"/>
  <c r="F74" i="3"/>
  <c r="C75" i="3"/>
  <c r="D75" i="3" l="1"/>
  <c r="C76" i="3" s="1"/>
  <c r="I75" i="3"/>
  <c r="I76" i="3" l="1"/>
  <c r="D76" i="3"/>
  <c r="F75" i="3"/>
  <c r="E75" i="3"/>
  <c r="G75" i="3"/>
  <c r="H75" i="3"/>
  <c r="G76" i="3" l="1"/>
  <c r="H76" i="3"/>
  <c r="F76" i="3"/>
  <c r="E76" i="3"/>
  <c r="C77" i="3"/>
  <c r="D77" i="3" l="1"/>
  <c r="I77" i="3"/>
  <c r="C78" i="3"/>
  <c r="I78" i="3" l="1"/>
  <c r="D78" i="3"/>
  <c r="C79" i="3"/>
  <c r="H77" i="3"/>
  <c r="G77" i="3"/>
  <c r="F77" i="3"/>
  <c r="E77" i="3"/>
  <c r="I79" i="3" l="1"/>
  <c r="D79" i="3"/>
  <c r="H78" i="3"/>
  <c r="F78" i="3"/>
  <c r="G78" i="3"/>
  <c r="E78" i="3"/>
  <c r="H79" i="3" l="1"/>
  <c r="G79" i="3"/>
  <c r="F79" i="3"/>
  <c r="E79" i="3"/>
  <c r="C80" i="3"/>
  <c r="I80" i="3" l="1"/>
  <c r="D80" i="3"/>
  <c r="C81" i="3" s="1"/>
  <c r="D81" i="3" l="1"/>
  <c r="I81" i="3"/>
  <c r="F80" i="3"/>
  <c r="H80" i="3"/>
  <c r="G80" i="3"/>
  <c r="E80" i="3"/>
  <c r="H81" i="3" l="1"/>
  <c r="G81" i="3"/>
  <c r="F81" i="3"/>
  <c r="E81" i="3"/>
  <c r="C82" i="3"/>
  <c r="D82" i="3" l="1"/>
  <c r="C83" i="3"/>
  <c r="I82" i="3"/>
  <c r="I83" i="3" l="1"/>
  <c r="D83" i="3"/>
  <c r="C84" i="3" s="1"/>
  <c r="E82" i="3"/>
  <c r="H82" i="3"/>
  <c r="G82" i="3"/>
  <c r="F82" i="3"/>
  <c r="F83" i="3" l="1"/>
  <c r="H83" i="3"/>
  <c r="G83" i="3"/>
  <c r="E83" i="3"/>
  <c r="D84" i="3"/>
  <c r="C85" i="3"/>
  <c r="I84" i="3"/>
  <c r="I85" i="3" l="1"/>
  <c r="D85" i="3"/>
  <c r="G84" i="3"/>
  <c r="F84" i="3"/>
  <c r="E84" i="3"/>
  <c r="H84" i="3"/>
  <c r="H85" i="3" l="1"/>
  <c r="G85" i="3"/>
  <c r="E85" i="3"/>
  <c r="F85" i="3"/>
  <c r="C86" i="3"/>
  <c r="I86" i="3" l="1"/>
  <c r="D86" i="3"/>
  <c r="C87" i="3"/>
  <c r="I87" i="3" l="1"/>
  <c r="D87" i="3"/>
  <c r="H86" i="3"/>
  <c r="G86" i="3"/>
  <c r="F86" i="3"/>
  <c r="E86" i="3"/>
  <c r="E87" i="3" l="1"/>
  <c r="G87" i="3"/>
  <c r="H87" i="3"/>
  <c r="F87" i="3"/>
  <c r="C88" i="3"/>
  <c r="I88" i="3" l="1"/>
  <c r="D88" i="3"/>
  <c r="H88" i="3" l="1"/>
  <c r="G88" i="3"/>
  <c r="F88" i="3"/>
  <c r="E88" i="3"/>
  <c r="C89" i="3"/>
  <c r="D89" i="3" l="1"/>
  <c r="C90" i="3" s="1"/>
  <c r="I89" i="3"/>
  <c r="I90" i="3" l="1"/>
  <c r="D90" i="3"/>
  <c r="H89" i="3"/>
  <c r="G89" i="3"/>
  <c r="F89" i="3"/>
  <c r="E89" i="3"/>
  <c r="E90" i="3" l="1"/>
  <c r="H90" i="3"/>
  <c r="G90" i="3"/>
  <c r="F90" i="3"/>
  <c r="C91" i="3"/>
  <c r="D91" i="3" l="1"/>
  <c r="I91" i="3"/>
  <c r="C92" i="3"/>
  <c r="I92" i="3" l="1"/>
  <c r="D92" i="3"/>
  <c r="F91" i="3"/>
  <c r="E91" i="3"/>
  <c r="H91" i="3"/>
  <c r="G91" i="3"/>
  <c r="G92" i="3" l="1"/>
  <c r="H92" i="3"/>
  <c r="F92" i="3"/>
  <c r="E92" i="3"/>
  <c r="C93" i="3"/>
  <c r="D93" i="3" l="1"/>
  <c r="C94" i="3" s="1"/>
  <c r="I93" i="3"/>
  <c r="I94" i="3" l="1"/>
  <c r="D94" i="3"/>
  <c r="H93" i="3"/>
  <c r="G93" i="3"/>
  <c r="F93" i="3"/>
  <c r="E93" i="3"/>
  <c r="H94" i="3" l="1"/>
  <c r="F94" i="3"/>
  <c r="G94" i="3"/>
  <c r="E94" i="3"/>
  <c r="C95" i="3"/>
  <c r="I95" i="3" l="1"/>
  <c r="D95" i="3"/>
  <c r="H95" i="3" l="1"/>
  <c r="G95" i="3"/>
  <c r="F95" i="3"/>
  <c r="E95" i="3"/>
  <c r="C96" i="3"/>
  <c r="I96" i="3" l="1"/>
  <c r="D96" i="3"/>
  <c r="F96" i="3" l="1"/>
  <c r="H96" i="3"/>
  <c r="G96" i="3"/>
  <c r="E96" i="3"/>
  <c r="C97" i="3"/>
  <c r="D97" i="3" l="1"/>
  <c r="I97" i="3"/>
  <c r="H97" i="3" l="1"/>
  <c r="G97" i="3"/>
  <c r="F97" i="3"/>
  <c r="E97" i="3"/>
  <c r="C98" i="3"/>
  <c r="D98" i="3" l="1"/>
  <c r="C99" i="3" s="1"/>
  <c r="I98" i="3"/>
  <c r="I99" i="3" l="1"/>
  <c r="D99" i="3"/>
  <c r="E98" i="3"/>
  <c r="G98" i="3"/>
  <c r="F98" i="3"/>
  <c r="H98" i="3"/>
  <c r="F99" i="3" l="1"/>
  <c r="H99" i="3"/>
  <c r="G99" i="3"/>
  <c r="E99" i="3"/>
  <c r="C100" i="3"/>
  <c r="D100" i="3" l="1"/>
  <c r="I100" i="3"/>
  <c r="G100" i="3" l="1"/>
  <c r="F100" i="3"/>
  <c r="E100" i="3"/>
  <c r="H100" i="3"/>
  <c r="C101" i="3"/>
  <c r="I101" i="3" l="1"/>
  <c r="D101" i="3"/>
  <c r="H101" i="3" l="1"/>
  <c r="G101" i="3"/>
  <c r="F101" i="3"/>
  <c r="E101" i="3"/>
  <c r="C102" i="3"/>
  <c r="I102" i="3" l="1"/>
  <c r="D102" i="3"/>
  <c r="C103" i="3"/>
  <c r="I103" i="3" l="1"/>
  <c r="D103" i="3"/>
  <c r="H102" i="3"/>
  <c r="G102" i="3"/>
  <c r="F102" i="3"/>
  <c r="E102" i="3"/>
  <c r="E103" i="3" l="1"/>
  <c r="G103" i="3"/>
  <c r="H103" i="3"/>
  <c r="F103" i="3"/>
  <c r="C104" i="3"/>
  <c r="I104" i="3" l="1"/>
  <c r="D104" i="3"/>
  <c r="H104" i="3" l="1"/>
  <c r="G104" i="3"/>
  <c r="F104" i="3"/>
  <c r="E104" i="3"/>
  <c r="C105" i="3"/>
  <c r="D105" i="3" l="1"/>
  <c r="C106" i="3" s="1"/>
  <c r="I105" i="3"/>
  <c r="I106" i="3" l="1"/>
  <c r="D106" i="3"/>
  <c r="G105" i="3"/>
  <c r="H105" i="3"/>
  <c r="F105" i="3"/>
  <c r="E105" i="3"/>
  <c r="E106" i="3" l="1"/>
  <c r="H106" i="3"/>
  <c r="G106" i="3"/>
  <c r="F106" i="3"/>
</calcChain>
</file>

<file path=xl/sharedStrings.xml><?xml version="1.0" encoding="utf-8"?>
<sst xmlns="http://schemas.openxmlformats.org/spreadsheetml/2006/main" count="225" uniqueCount="203">
  <si>
    <t>SOLOW GROWTH MODEL SIMULATOR — PERTUMBUHAN EKONOMI DARI NOL</t>
  </si>
  <si>
    <t>Cobb-Douglas Y = A K^a L^(1-a) · steady state · golden rule · konvergensi (ID/SG/VN)</t>
  </si>
  <si>
    <t>PAKAI CARA INI:</t>
  </si>
  <si>
    <t>1. 2_STEADY_STATE</t>
  </si>
  <si>
    <t>Isi 5 sel BIRU (s, delta, n, g, alpha) + A0, L0, k0. Otomatis dihitung k*, y*, c*, MPK, dan rasio output. Semua rumus hidup.</t>
  </si>
  <si>
    <t>2. 3_DINAMIKA</t>
  </si>
  <si>
    <t>Lintasan kapital per pekerja efektif k_t dari k_0 menuju k* selama 100 periode. Delta-k mengecil mendekati nol di steady state. Grafik konvergensi.</t>
  </si>
  <si>
    <t>3. 4_GOLDEN_RULE</t>
  </si>
  <si>
    <t>Konsumsi maksimum c* sebagai fungsi tingkat tabungan s. s_GR = alpha (untuk Cobb-Douglas). Bandingkan s aktual vs s_GR -&gt; apakah ekonomi dynamically efficient?</t>
  </si>
  <si>
    <t>4. 5_KONVERGENSI</t>
  </si>
  <si>
    <t>Tiga negara (Indonesia, Singapura, Vietnam) dengan parameter berbeda -&gt; masing-masing konvergen ke k* sendiri (CONDITIONAL convergence). Grafik 3 lintasan.</t>
  </si>
  <si>
    <t>5. 6_RUMUS</t>
  </si>
  <si>
    <t>Ringkasan turunan matematis: dari fungsi produksi ke kondisi steady state, golden rule, dan laju konvergensi beta.</t>
  </si>
  <si>
    <t>KODE WARNA:</t>
  </si>
  <si>
    <t>BIRU = input (ubah)</t>
  </si>
  <si>
    <t>Hitam = rumus hidup (jangan dihapus)</t>
  </si>
  <si>
    <t>KUNING = hasil kunci</t>
  </si>
  <si>
    <t>HIJAU = lolos cek konsistensi</t>
  </si>
  <si>
    <t>KONSEP INTI:</t>
  </si>
  <si>
    <t>• y = k^a  adalah output per pekerja efektif (Y dibagi A·L).</t>
  </si>
  <si>
    <t>• Steady state: investasi per pekerja efektif (s·y) = break-even investment (delta+n+g)·k.</t>
  </si>
  <si>
    <t>• Jika s naik -&gt; k* naik -&gt; y* naik, TAPI growth rate PERMANEN tetap = n+g (zero long-run per-capita growth kecuali g).</t>
  </si>
  <si>
    <t>• Yang mendorong pertumbuhan jangka panjang: g (kemajuan teknologi). Tabungan &amp; populasi hanya menggeser LEVEL.</t>
  </si>
  <si>
    <t>• Golden rule: tingkat tabungan optimum untuk maksimum konsumsi. s_GR = alpha pada Cobb-Douglas.</t>
  </si>
  <si>
    <t>• Konvergensi absolut: negara miskin &amp; kaya konvergen ke k* SAMA jika parameternya identik.</t>
  </si>
  <si>
    <t>• Konvergensi kondisional: negara konvergen ke k* SENDIRI (parameter berbeda) -&gt; inilah yang terjadi di data.</t>
  </si>
  <si>
    <t>SUMBER DATA ILUSTRATIF:</t>
  </si>
  <si>
    <t>• Indonesia: s ≈ 33% (rasio investasi/PDB), n ≈ 0,9%/thn, delta ≈ 5%/thn, g ≈ 2%/thn, alpha ≈ 0,4.</t>
  </si>
  <si>
    <t>• Singapura: s ≈ 25% (GFCF setelah koreksi tabungan neto), delta ≈ 6%, n ≈ 0,6%, g ≈ 2,5%, alpha ≈ 0,4-0,5.</t>
  </si>
  <si>
    <t>• Vietnam: s ≈ 30%, n ≈ 0,7%, delta ≈ 5%, g ≈ 4%, alpha ≈ 0,4. Angka adalah ilustratif untuk pengajaran.</t>
  </si>
  <si>
    <t>• Konstanta Cobb-Douglas alpha (pangsa modal) umumnya 0,3-0,5 di literatur (Gollin 2002).</t>
  </si>
  <si>
    <t>STEADY STATE — INPUT PARAMETER &amp; OUTPUT OTOMATIS</t>
  </si>
  <si>
    <t>INPUT (ubah sel BIRU)</t>
  </si>
  <si>
    <t>KETERANGAN</t>
  </si>
  <si>
    <t>s</t>
  </si>
  <si>
    <t>Tingkat tabungan (saving rate). Indonesia rasio investasi/PDB ~33%.</t>
  </si>
  <si>
    <t>delta</t>
  </si>
  <si>
    <t>Laju penyusutan kapital. ~5%/thn (infrastruktur, mesin).</t>
  </si>
  <si>
    <t>n</t>
  </si>
  <si>
    <t>Laju pertumbuhan tenaga kerja. Indonesia 2024 ~0,9%/thn (BPS).</t>
  </si>
  <si>
    <t>g</t>
  </si>
  <si>
    <t>Laju kemajuan teknologi (TFP growth). Indonesia historis ~1,5-2,5%.</t>
  </si>
  <si>
    <t>alpha</t>
  </si>
  <si>
    <t>Pangsa modal (capital share, elastisitas output terhadap K). Cobb-Douglas.</t>
  </si>
  <si>
    <t>A0</t>
  </si>
  <si>
    <t>Level teknologi awal (efektif). Skala bebas; dipakai menghitung Y agregat.</t>
  </si>
  <si>
    <t>L0</t>
  </si>
  <si>
    <t>Tenaga kerja awal (juta orang, skala bebas).</t>
  </si>
  <si>
    <t>k0</t>
  </si>
  <si>
    <t>Kapital awal per pekerja efektif K/(A·L). Dipakai di sheet DINAMIKA.</t>
  </si>
  <si>
    <t>STEADY STATE (per pekerja efektif)</t>
  </si>
  <si>
    <t>k*</t>
  </si>
  <si>
    <t>Kapital per pekerja efektif di steady state. Dari s·k*^a = (delta+n+g)·k*.</t>
  </si>
  <si>
    <t>y*</t>
  </si>
  <si>
    <t>Output per pekerja efektif di steady state. y* = (k*)^alpha.</t>
  </si>
  <si>
    <t>c*</t>
  </si>
  <si>
    <t>Konsumsi per pekerja efektif. c* = (1-s)·y*.</t>
  </si>
  <si>
    <t>i*</t>
  </si>
  <si>
    <t>Investasi per pekerja efektif. i* = s·y* = (delta+n+g)·k*.</t>
  </si>
  <si>
    <t>MPK*</t>
  </si>
  <si>
    <t>Produk marjinal kapital di steady state. Untuk cek efisiensi dinamis.</t>
  </si>
  <si>
    <t>delta+n+g</t>
  </si>
  <si>
    <t>Break-even investment per unit kapital. Harus = MPK* di golden rule.</t>
  </si>
  <si>
    <t>MPK* - (delta+n+g)</t>
  </si>
  <si>
    <t>&gt; 0 = under-saving (naikkan s). &lt; 0 = over-saving (turunkan s). 0 = golden rule.</t>
  </si>
  <si>
    <t>beta (kecepatan)</t>
  </si>
  <si>
    <t>Laju konvergensi aproksimasi. ~2-3%/thn empiris (MRW 1992).</t>
  </si>
  <si>
    <t>half-life (tahun)</t>
  </si>
  <si>
    <t>Waktu paruh: berapa tahun menutup separuh gap menuju k*.</t>
  </si>
  <si>
    <t>AGREGAT STEADY STATE (jika butuh level absolut)</t>
  </si>
  <si>
    <t>K* (level)</t>
  </si>
  <si>
    <t>Kapital agregat = k* × A × L. Skala mengikuti A0, L0.</t>
  </si>
  <si>
    <t>Y* (level)</t>
  </si>
  <si>
    <t>Output agregat = y* × A × L. Dalam satuan output (bisa dikalikan Rp/bnisn).</t>
  </si>
  <si>
    <t>growth Y* (permanen)</t>
  </si>
  <si>
    <t>Laju pertumbuhan output agregat di SS = n + g. YANG INI yang mendorong kenaikan PDB.</t>
  </si>
  <si>
    <t>growth y per kapita (permanen)</t>
  </si>
  <si>
    <t>Pertumbuhan output per pekerja di SS = g (kemajuan teknologi). KUNCI: tanpa g, tidak ada pertumbuhan per kapita jangka panjang.</t>
  </si>
  <si>
    <t>CEK KONSISTENSI</t>
  </si>
  <si>
    <t>s·y* = (delta+n+g)·k* ?</t>
  </si>
  <si>
    <t>Harus = 0. Bukti k* konsisten dengan kondisi steady state.</t>
  </si>
  <si>
    <t>Status:</t>
  </si>
  <si>
    <t>DINAMIKA KAPITAL — LINTASAN k_t MENUJU k*</t>
  </si>
  <si>
    <t>k* (target)</t>
  </si>
  <si>
    <t>k_0</t>
  </si>
  <si>
    <t>Diskrit: k_{t+1} = k_t + s·k_t^alpha - (delta+n+g)·k_t · 100 periode · grafik konvergensi</t>
  </si>
  <si>
    <t>t</t>
  </si>
  <si>
    <t>k_t</t>
  </si>
  <si>
    <t>y_t</t>
  </si>
  <si>
    <t>c_t</t>
  </si>
  <si>
    <t>i_t</t>
  </si>
  <si>
    <t>Delta-k</t>
  </si>
  <si>
    <t>MPK</t>
  </si>
  <si>
    <t>k_t / k*</t>
  </si>
  <si>
    <t>GOLDEN RULE — TINGKAT TABUNGAN OPTIMUM UNTUK KONSUMSI MAKSIMUM</t>
  </si>
  <si>
    <t>Sweep s dari 0 sampai 1 -&gt; kurva c*(s). Maksimum di s_GR = alpha. Grafik kurva lonceng.</t>
  </si>
  <si>
    <t>k*(s)</t>
  </si>
  <si>
    <t>y*(s)</t>
  </si>
  <si>
    <t>c*(s)</t>
  </si>
  <si>
    <t>i*(s)</t>
  </si>
  <si>
    <t>MPK(s)</t>
  </si>
  <si>
    <t>GOLDEN RULE (analytic)</t>
  </si>
  <si>
    <t>s_GR</t>
  </si>
  <si>
    <t>Untuk Cobb-Douglas: s_GR = alpha. Maksimum c*.</t>
  </si>
  <si>
    <t>k_GR</t>
  </si>
  <si>
    <t>y_GR</t>
  </si>
  <si>
    <t>c_GR (maks)</t>
  </si>
  <si>
    <t>BANDINGKAN s AKTUAL</t>
  </si>
  <si>
    <t>s aktual</t>
  </si>
  <si>
    <t>s aktual &lt; s_GR ?</t>
  </si>
  <si>
    <t>Diagnosis efisiensi dinamis ekonomi.</t>
  </si>
  <si>
    <t>KONVERGENSI KONDISIONAL — INDONESIA vs SINGAPURA vs VIETNAM</t>
  </si>
  <si>
    <t>CATATAN:</t>
  </si>
  <si>
    <t>Tiap negara punya s, delta, n, g sendiri -&gt; k* sendiri. Lintasan konvergen ke steady state berbeda.</t>
  </si>
  <si>
    <t>• Konvergensi KONDISIONAL: tiap negara ke k* sendiri (karena s, delta, n, g berbeda).</t>
  </si>
  <si>
    <t>• Jika semua parameter disamakan -&gt; semua konvergen ke k* sama = konvergensi ABSOLUT.</t>
  </si>
  <si>
    <t>PARAMETER</t>
  </si>
  <si>
    <t>INDONESIA</t>
  </si>
  <si>
    <t>SINGAPURA</t>
  </si>
  <si>
    <t>VIETNAM</t>
  </si>
  <si>
    <t>• Vietnam (g=4%) tumbuh per kapita tercepat -&gt; akan kejar level Singapura dalam ~50-80 thn.</t>
  </si>
  <si>
    <t>Tingkat tabungan</t>
  </si>
  <si>
    <t>• Indonesia k* lebih rendah karena s rendah &amp; g moderat. Kebijakan: naikkan s atau g.</t>
  </si>
  <si>
    <t>Penyusutan</t>
  </si>
  <si>
    <t>Pertumbuhan tenaga kerja</t>
  </si>
  <si>
    <t>Kemajuan teknologi</t>
  </si>
  <si>
    <t>Pangsa modal</t>
  </si>
  <si>
    <t>Kapital awal per pekerja efektif</t>
  </si>
  <si>
    <t>k* (steady state)</t>
  </si>
  <si>
    <t>k* tiap negara. Indonesia level terendah, Singapura tertinggi (kapital-intensif).</t>
  </si>
  <si>
    <t>y* (output per eff. worker)</t>
  </si>
  <si>
    <t>y* mengikuti k*. Tapi pertumbuhan per kapita permanen = g (bukan level).</t>
  </si>
  <si>
    <t>INILAH pembeda jangka panjang. Vietnam g=4% -&gt; pada akhirnya kejar Singapura di level.</t>
  </si>
  <si>
    <t>LINTASAN k_t (60 periode)</t>
  </si>
  <si>
    <t>k Indonesia</t>
  </si>
  <si>
    <t>k Singapura</t>
  </si>
  <si>
    <t>k Vietnam</t>
  </si>
  <si>
    <t>RINGKASAN RUMUS — MODEL SOLOW</t>
  </si>
  <si>
    <t>FUNGSI PRODUKSI</t>
  </si>
  <si>
    <t>Agregat</t>
  </si>
  <si>
    <t>Y = A · K^alpha · L^(1-alpha)    (Cobb-Douglas)</t>
  </si>
  <si>
    <t>Per pekerja efektif</t>
  </si>
  <si>
    <t>y = k^alpha   dengan   k = K/(A·L),  y = Y/(A·L)</t>
  </si>
  <si>
    <t>MPK = alpha · k^(alpha-1) = alpha · y / k</t>
  </si>
  <si>
    <t>alpha = MPK·K / Y  (konstan untuk Cobb-Douglas)</t>
  </si>
  <si>
    <t>PERSAMAAN GERAK</t>
  </si>
  <si>
    <t>Diskrit (per eff. worker)</t>
  </si>
  <si>
    <t>k_{t+1} - k_t = s·k_t^alpha - (delta+n+g)·k_t</t>
  </si>
  <si>
    <t>Kontinu</t>
  </si>
  <si>
    <t>dk/dt = s·f(k) - (delta+n+g)·k</t>
  </si>
  <si>
    <t>Break-even investment</t>
  </si>
  <si>
    <t>(delta+n+g)·k  = kapital yang harus diganti + diluaskan utk pekerja &amp; teknologi baru</t>
  </si>
  <si>
    <t>STEADY STATE</t>
  </si>
  <si>
    <t>Kondisi</t>
  </si>
  <si>
    <t>s·k*^alpha = (delta+n+g)·k*   =&gt;   investasi = break-even</t>
  </si>
  <si>
    <t>k* = [ s / (delta+n+g) ]^(1/(1-alpha))</t>
  </si>
  <si>
    <t>y* = (k*)^alpha</t>
  </si>
  <si>
    <t>c* = (1-s)·y*</t>
  </si>
  <si>
    <t>i* = s·y* = (delta+n+g)·k*</t>
  </si>
  <si>
    <t>Pertumbuhan Y*</t>
  </si>
  <si>
    <t>gY* = n + g  (agregat)</t>
  </si>
  <si>
    <t>Pertumbuhan y* per kapita</t>
  </si>
  <si>
    <t>gy* = g  (satu-satunya sumber pertumbuhan per kapita permanen)</t>
  </si>
  <si>
    <t>GOLDEN RULE</t>
  </si>
  <si>
    <t>MPK = delta+n+g   (konsumsi maksimum)</t>
  </si>
  <si>
    <t>s_GR (Cobb-Douglas)</t>
  </si>
  <si>
    <t>s_GR = alpha</t>
  </si>
  <si>
    <t>k_GR = [ alpha / (delta+n+g) ]^(1/(1-alpha))</t>
  </si>
  <si>
    <t>c_GR</t>
  </si>
  <si>
    <t>c_GR = (1-alpha)·y_GR</t>
  </si>
  <si>
    <t>Efisiensi dinamis</t>
  </si>
  <si>
    <t>Jika MPK &gt; delta+n+g -&gt; under-saving (naikkan s). Jika &lt; -&gt; over-saving.</t>
  </si>
  <si>
    <t>KONVERGENSI</t>
  </si>
  <si>
    <t>Aproksimasi laju</t>
  </si>
  <si>
    <t>beta = (1-alpha)·(delta+n+g)</t>
  </si>
  <si>
    <t>Half-life</t>
  </si>
  <si>
    <t>t_half = ln(2) / beta</t>
  </si>
  <si>
    <t>Konvergensi absolut</t>
  </si>
  <si>
    <t>Negara konvergen ke k* SAMA jika s, delta, n, g identik (jarang empiris).</t>
  </si>
  <si>
    <t>Konvergensi kondisional</t>
  </si>
  <si>
    <t>Negara konvergen ke k* SENDIRI (parameter berbeda) -&gt; inilah yang terjadi di data.</t>
  </si>
  <si>
    <t>Empiris (MRW 1992)</t>
  </si>
  <si>
    <t>beta ~ 2%/thn -&gt; half-life ~ 35 thn. Gap k menuju k* nutup separuh per ~35 thn.</t>
  </si>
  <si>
    <t>CATATAN DEFINISI</t>
  </si>
  <si>
    <t>Y</t>
  </si>
  <si>
    <t>Output agregat (PDB real)</t>
  </si>
  <si>
    <t>K</t>
  </si>
  <si>
    <t>Modal fisik agregat (kapital)</t>
  </si>
  <si>
    <t>L</t>
  </si>
  <si>
    <t>Tenaga kerja</t>
  </si>
  <si>
    <t>A</t>
  </si>
  <si>
    <t>Produktivitas / teknologi (Labour-augmenting / Harrod-neutral)</t>
  </si>
  <si>
    <t>AL</t>
  </si>
  <si>
    <t>Tenaga kerja efektif (effective units of labour)</t>
  </si>
  <si>
    <t>k</t>
  </si>
  <si>
    <t>Kapital per pekerja efektif = K/(A·L)</t>
  </si>
  <si>
    <t>y</t>
  </si>
  <si>
    <t>Output per pekerja efektif = Y/(A·L)</t>
  </si>
  <si>
    <t>Tingkat tabungan exogen (fraksi output yang diinvestasikan)</t>
  </si>
  <si>
    <t>Laju penyusutan kapital</t>
  </si>
  <si>
    <t>Laju pertumbuhan tenaga kerja</t>
  </si>
  <si>
    <t>Laju pertumbuhan teknologi (TFP / labour-augmenting)</t>
  </si>
  <si>
    <t>Elastisitas output terhadap modal = pangsa modal (0,3-0,5 empiris)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</si>
</sst>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555555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1F4E79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5F5F5"/>
      </patternFill>
    </fill>
    <fill>
      <patternFill patternType="solid">
        <fgColor rgb="FFFFF59D"/>
      </patternFill>
    </fill>
    <fill>
      <patternFill patternType="solid">
        <fgColor rgb="FFC8E6C9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/>
    <xf numFmtId="0" fontId="3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10" fontId="5" fillId="5" borderId="1" xfId="0" applyNumberFormat="1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horizontal="center" vertical="center" wrapText="1"/>
    </xf>
    <xf numFmtId="10" fontId="4" fillId="4" borderId="1" xfId="0" applyNumberFormat="1" applyFon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center" vertical="center" wrapText="1"/>
    </xf>
    <xf numFmtId="10" fontId="4" fillId="5" borderId="1" xfId="0" applyNumberFormat="1" applyFont="1" applyFill="1" applyBorder="1" applyAlignment="1">
      <alignment horizontal="center" vertical="center" wrapText="1"/>
    </xf>
    <xf numFmtId="166" fontId="4" fillId="4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10" fontId="3" fillId="5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3" fillId="5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Lintasan k_t menuju Steady State k*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'3_DINAMIKA'!$C$5</c:f>
              <c:strCache>
                <c:ptCount val="1"/>
                <c:pt idx="0">
                  <c:v>k_t</c:v>
                </c:pt>
              </c:strCache>
            </c:strRef>
          </c:tx>
          <c:spPr>
            <a:ln w="22000">
              <a:solidFill>
                <a:srgbClr val="00C853"/>
              </a:solidFill>
              <a:prstDash val="solid"/>
            </a:ln>
          </c:spPr>
          <c:marker>
            <c:symbol val="none"/>
          </c:marker>
          <c:cat>
            <c:numRef>
              <c:f>'3_DINAMIKA'!$B$6:$B$106</c:f>
              <c:numCache>
                <c:formatCode>General</c:formatCode>
                <c:ptCount val="1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</c:numCache>
            </c:numRef>
          </c:cat>
          <c:val>
            <c:numRef>
              <c:f>'3_DINAMIKA'!$C$6:$C$106</c:f>
              <c:numCache>
                <c:formatCode>0,000</c:formatCode>
                <c:ptCount val="101"/>
                <c:pt idx="0">
                  <c:v>1</c:v>
                </c:pt>
                <c:pt idx="1">
                  <c:v>1.2510000000000001</c:v>
                </c:pt>
                <c:pt idx="2">
                  <c:v>1.5130959157379387</c:v>
                </c:pt>
                <c:pt idx="3">
                  <c:v>1.7830192435216852</c:v>
                </c:pt>
                <c:pt idx="4">
                  <c:v>2.0580486874578723</c:v>
                </c:pt>
                <c:pt idx="5">
                  <c:v>2.335912418678197</c:v>
                </c:pt>
                <c:pt idx="6">
                  <c:v>2.6147118892175931</c:v>
                </c:pt>
                <c:pt idx="7">
                  <c:v>2.8928613205735378</c:v>
                </c:pt>
                <c:pt idx="8">
                  <c:v>3.1690388511308445</c:v>
                </c:pt>
                <c:pt idx="9">
                  <c:v>3.4421465470055637</c:v>
                </c:pt>
                <c:pt idx="10">
                  <c:v>3.7112772864393393</c:v>
                </c:pt>
                <c:pt idx="11">
                  <c:v>3.9756870693271789</c:v>
                </c:pt>
                <c:pt idx="12">
                  <c:v>4.2347716751297586</c:v>
                </c:pt>
                <c:pt idx="13">
                  <c:v>4.4880468530645672</c:v>
                </c:pt>
                <c:pt idx="14">
                  <c:v>4.7351314150659025</c:v>
                </c:pt>
                <c:pt idx="15">
                  <c:v>4.975732738208837</c:v>
                </c:pt>
                <c:pt idx="16">
                  <c:v>5.2096342845254187</c:v>
                </c:pt>
                <c:pt idx="17">
                  <c:v>5.4366848226452058</c:v>
                </c:pt>
                <c:pt idx="18">
                  <c:v>5.6567890943984205</c:v>
                </c:pt>
                <c:pt idx="19">
                  <c:v>5.8698997152042596</c:v>
                </c:pt>
                <c:pt idx="20">
                  <c:v>6.0760101330755409</c:v>
                </c:pt>
                <c:pt idx="21">
                  <c:v>6.2751484997866012</c:v>
                </c:pt>
                <c:pt idx="22">
                  <c:v>6.467372330896203</c:v>
                </c:pt>
                <c:pt idx="23">
                  <c:v>6.6527638501536481</c:v>
                </c:pt>
                <c:pt idx="24">
                  <c:v>6.8314259292820161</c:v>
                </c:pt>
                <c:pt idx="25">
                  <c:v>7.0034785469328433</c:v>
                </c:pt>
                <c:pt idx="26">
                  <c:v>7.1690557012783573</c:v>
                </c:pt>
                <c:pt idx="27">
                  <c:v>7.3283027196635606</c:v>
                </c:pt>
                <c:pt idx="28">
                  <c:v>7.4813739163020969</c:v>
                </c:pt>
                <c:pt idx="29">
                  <c:v>7.6284305554189089</c:v>
                </c:pt>
                <c:pt idx="30">
                  <c:v>7.769639082718875</c:v>
                </c:pt>
                <c:pt idx="31">
                  <c:v>7.9051695927533574</c:v>
                </c:pt>
                <c:pt idx="32">
                  <c:v>8.0351945037944024</c:v>
                </c:pt>
                <c:pt idx="33">
                  <c:v>8.1598874153134542</c:v>
                </c:pt>
                <c:pt idx="34">
                  <c:v>8.2794221261830252</c:v>
                </c:pt>
                <c:pt idx="35">
                  <c:v>8.3939717943460099</c:v>
                </c:pt>
                <c:pt idx="36">
                  <c:v>8.5037082209861197</c:v>
                </c:pt>
                <c:pt idx="37">
                  <c:v>8.6088012442327475</c:v>
                </c:pt>
                <c:pt idx="38">
                  <c:v>8.7094182291847062</c:v>
                </c:pt>
                <c:pt idx="39">
                  <c:v>8.8057236425739465</c:v>
                </c:pt>
                <c:pt idx="40">
                  <c:v>8.8978787017411864</c:v>
                </c:pt>
                <c:pt idx="41">
                  <c:v>8.9860410887849351</c:v>
                </c:pt>
                <c:pt idx="42">
                  <c:v>9.0703647217943697</c:v>
                </c:pt>
                <c:pt idx="43">
                  <c:v>9.1509995760029579</c:v>
                </c:pt>
                <c:pt idx="44">
                  <c:v>9.2280915485187691</c:v>
                </c:pt>
                <c:pt idx="45">
                  <c:v>9.3017823610123873</c:v>
                </c:pt>
                <c:pt idx="46">
                  <c:v>9.3722094953856381</c:v>
                </c:pt>
                <c:pt idx="47">
                  <c:v>9.4395061580139057</c:v>
                </c:pt>
                <c:pt idx="48">
                  <c:v>9.503801268660176</c:v>
                </c:pt>
                <c:pt idx="49">
                  <c:v>9.5652194706077296</c:v>
                </c:pt>
                <c:pt idx="50">
                  <c:v>9.6238811589571096</c:v>
                </c:pt>
                <c:pt idx="51">
                  <c:v>9.6799025243873391</c:v>
                </c:pt>
                <c:pt idx="52">
                  <c:v>9.7333956099965029</c:v>
                </c:pt>
                <c:pt idx="53">
                  <c:v>9.7844683791170191</c:v>
                </c:pt>
                <c:pt idx="54">
                  <c:v>9.8332247922502773</c:v>
                </c:pt>
                <c:pt idx="55">
                  <c:v>9.8797648914871257</c:v>
                </c:pt>
                <c:pt idx="56">
                  <c:v>9.9241848909780419</c:v>
                </c:pt>
                <c:pt idx="57">
                  <c:v>9.9665772721924331</c:v>
                </c:pt>
                <c:pt idx="58">
                  <c:v>10.007030882862722</c:v>
                </c:pt>
                <c:pt idx="59">
                  <c:v>10.045631038647784</c:v>
                </c:pt>
                <c:pt idx="60">
                  <c:v>10.082459626673904</c:v>
                </c:pt>
                <c:pt idx="61">
                  <c:v>10.117595210221172</c:v>
                </c:pt>
                <c:pt idx="62">
                  <c:v>10.151113133920825</c:v>
                </c:pt>
                <c:pt idx="63">
                  <c:v>10.183085628915693</c:v>
                </c:pt>
                <c:pt idx="64">
                  <c:v>10.213581917512739</c:v>
                </c:pt>
                <c:pt idx="65">
                  <c:v>10.242668316924872</c:v>
                </c:pt>
                <c:pt idx="66">
                  <c:v>10.270408341759625</c:v>
                </c:pt>
                <c:pt idx="67">
                  <c:v>10.296862804965675</c:v>
                </c:pt>
                <c:pt idx="68">
                  <c:v>10.322089916995507</c:v>
                </c:pt>
                <c:pt idx="69">
                  <c:v>10.346145382984181</c:v>
                </c:pt>
                <c:pt idx="70">
                  <c:v>10.369082497780981</c:v>
                </c:pt>
                <c:pt idx="71">
                  <c:v>10.390952238703074</c:v>
                </c:pt>
                <c:pt idx="72">
                  <c:v>10.411803355908761</c:v>
                </c:pt>
                <c:pt idx="73">
                  <c:v>10.431682460312837</c:v>
                </c:pt>
                <c:pt idx="74">
                  <c:v>10.450634108988361</c:v>
                </c:pt>
                <c:pt idx="75">
                  <c:v>10.468700888018203</c:v>
                </c:pt>
                <c:pt idx="76">
                  <c:v>10.485923492776248</c:v>
                </c:pt>
                <c:pt idx="77">
                  <c:v>10.50234080563245</c:v>
                </c:pt>
                <c:pt idx="78">
                  <c:v>10.517989971088371</c:v>
                </c:pt>
                <c:pt idx="79">
                  <c:v>10.532906468360357</c:v>
                </c:pt>
                <c:pt idx="80">
                  <c:v>10.547124181436688</c:v>
                </c:pt>
                <c:pt idx="81">
                  <c:v>10.56067546664265</c:v>
                </c:pt>
                <c:pt idx="82">
                  <c:v>10.573591217754018</c:v>
                </c:pt>
                <c:pt idx="83">
                  <c:v>10.585900928704792</c:v>
                </c:pt>
                <c:pt idx="84">
                  <c:v>10.59763275393953</c:v>
                </c:pt>
                <c:pt idx="85">
                  <c:v>10.608813566464191</c:v>
                </c:pt>
                <c:pt idx="86">
                  <c:v>10.619469013652296</c:v>
                </c:pt>
                <c:pt idx="87">
                  <c:v>10.629623570865418</c:v>
                </c:pt>
                <c:pt idx="88">
                  <c:v>10.639300592948693</c:v>
                </c:pt>
                <c:pt idx="89">
                  <c:v>10.648522363663155</c:v>
                </c:pt>
                <c:pt idx="90">
                  <c:v>10.657310143117437</c:v>
                </c:pt>
                <c:pt idx="91">
                  <c:v>10.665684213261741</c:v>
                </c:pt>
                <c:pt idx="92">
                  <c:v>10.673663921506925</c:v>
                </c:pt>
                <c:pt idx="93">
                  <c:v>10.681267722531386</c:v>
                </c:pt>
                <c:pt idx="94">
                  <c:v>10.688513218337777</c:v>
                </c:pt>
                <c:pt idx="95">
                  <c:v>10.695417196621008</c:v>
                </c:pt>
                <c:pt idx="96">
                  <c:v>10.701995667507996</c:v>
                </c:pt>
                <c:pt idx="97">
                  <c:v>10.708263898728594</c:v>
                </c:pt>
                <c:pt idx="98">
                  <c:v>10.714236449276054</c:v>
                </c:pt>
                <c:pt idx="99">
                  <c:v>10.719927201613972</c:v>
                </c:pt>
                <c:pt idx="100">
                  <c:v>10.725349392485457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0F80-4DD6-8E7C-E2B2EAD0AB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Periode t (tahun)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Kapital per pekerja efektif k</a:t>
                </a:r>
              </a:p>
            </c:rich>
          </c:tx>
          <c:overlay val="1"/>
        </c:title>
        <c:numFmt formatCode="0,00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Konsumsi Steady State c* sebagai Fungsi Tingkat Tabungan s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'4_GOLDEN_RULE'!$E$5</c:f>
              <c:strCache>
                <c:ptCount val="1"/>
                <c:pt idx="0">
                  <c:v>c*(s)</c:v>
                </c:pt>
              </c:strCache>
            </c:strRef>
          </c:tx>
          <c:spPr>
            <a:ln w="22000">
              <a:solidFill>
                <a:srgbClr val="00C853"/>
              </a:solidFill>
              <a:prstDash val="solid"/>
            </a:ln>
          </c:spPr>
          <c:marker>
            <c:symbol val="none"/>
          </c:marker>
          <c:cat>
            <c:numRef>
              <c:f>'4_GOLDEN_RULE'!$B$6:$B$24</c:f>
              <c:numCache>
                <c:formatCode>0.00%</c:formatCode>
                <c:ptCount val="19"/>
                <c:pt idx="0">
                  <c:v>0.05</c:v>
                </c:pt>
                <c:pt idx="1">
                  <c:v>0.1</c:v>
                </c:pt>
                <c:pt idx="2">
                  <c:v>0.15</c:v>
                </c:pt>
                <c:pt idx="3">
                  <c:v>0.2</c:v>
                </c:pt>
                <c:pt idx="4">
                  <c:v>0.25</c:v>
                </c:pt>
                <c:pt idx="5">
                  <c:v>0.3</c:v>
                </c:pt>
                <c:pt idx="6">
                  <c:v>0.35</c:v>
                </c:pt>
                <c:pt idx="7">
                  <c:v>0.4</c:v>
                </c:pt>
                <c:pt idx="8">
                  <c:v>0.45</c:v>
                </c:pt>
                <c:pt idx="9">
                  <c:v>0.5</c:v>
                </c:pt>
                <c:pt idx="10">
                  <c:v>0.55000000000000004</c:v>
                </c:pt>
                <c:pt idx="11">
                  <c:v>0.60000000000000009</c:v>
                </c:pt>
                <c:pt idx="12">
                  <c:v>0.65000000000000013</c:v>
                </c:pt>
                <c:pt idx="13">
                  <c:v>0.70000000000000007</c:v>
                </c:pt>
                <c:pt idx="14">
                  <c:v>0.75000000000000011</c:v>
                </c:pt>
                <c:pt idx="15">
                  <c:v>0.8</c:v>
                </c:pt>
                <c:pt idx="16">
                  <c:v>0.85000000000000009</c:v>
                </c:pt>
                <c:pt idx="17">
                  <c:v>0.90000000000000013</c:v>
                </c:pt>
                <c:pt idx="18">
                  <c:v>0.95000000000000007</c:v>
                </c:pt>
              </c:numCache>
            </c:numRef>
          </c:cat>
          <c:val>
            <c:numRef>
              <c:f>'4_GOLDEN_RULE'!$E$6:$E$24</c:f>
              <c:numCache>
                <c:formatCode>0,000</c:formatCode>
                <c:ptCount val="19"/>
                <c:pt idx="0">
                  <c:v>0.70030229132035882</c:v>
                </c:pt>
                <c:pt idx="1">
                  <c:v>1.053152141625169</c:v>
                </c:pt>
                <c:pt idx="2">
                  <c:v>1.30335194453517</c:v>
                </c:pt>
                <c:pt idx="3">
                  <c:v>1.4860220599985383</c:v>
                </c:pt>
                <c:pt idx="4">
                  <c:v>1.6166023594198766</c:v>
                </c:pt>
                <c:pt idx="5">
                  <c:v>1.7038347923387636</c:v>
                </c:pt>
                <c:pt idx="6">
                  <c:v>1.7533716975694673</c:v>
                </c:pt>
                <c:pt idx="7">
                  <c:v>1.769184735967223</c:v>
                </c:pt>
                <c:pt idx="8">
                  <c:v>1.7542290736046675</c:v>
                </c:pt>
                <c:pt idx="9">
                  <c:v>1.71079752397159</c:v>
                </c:pt>
                <c:pt idx="10">
                  <c:v>1.6407267013790154</c:v>
                </c:pt>
                <c:pt idx="11">
                  <c:v>1.545525223850613</c:v>
                </c:pt>
                <c:pt idx="12">
                  <c:v>1.4264576679734331</c:v>
                </c:pt>
                <c:pt idx="13">
                  <c:v>1.2846018817906339</c:v>
                </c:pt>
                <c:pt idx="14">
                  <c:v>1.120889472045608</c:v>
                </c:pt>
                <c:pt idx="15">
                  <c:v>0.93613523700015</c:v>
                </c:pt>
                <c:pt idx="16">
                  <c:v>0.73105909084191922</c:v>
                </c:pt>
                <c:pt idx="17">
                  <c:v>0.50630274124240848</c:v>
                </c:pt>
                <c:pt idx="18">
                  <c:v>0.26244260928851343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E7B-4645-92A6-5BA9BCBB7F55}"/>
            </c:ext>
          </c:extLst>
        </c:ser>
        <c:ser>
          <c:idx val="1"/>
          <c:order val="1"/>
          <c:tx>
            <c:strRef>
              <c:f>'4_GOLDEN_RULE'!$D$5</c:f>
              <c:strCache>
                <c:ptCount val="1"/>
                <c:pt idx="0">
                  <c:v>y*(s)</c:v>
                </c:pt>
              </c:strCache>
            </c:strRef>
          </c:tx>
          <c:spPr>
            <a:ln w="18000">
              <a:solidFill>
                <a:srgbClr val="1F4E79"/>
              </a:solidFill>
              <a:prstDash val="dash"/>
            </a:ln>
          </c:spPr>
          <c:marker>
            <c:symbol val="none"/>
          </c:marker>
          <c:cat>
            <c:numRef>
              <c:f>'4_GOLDEN_RULE'!$B$6:$B$24</c:f>
              <c:numCache>
                <c:formatCode>0.00%</c:formatCode>
                <c:ptCount val="19"/>
                <c:pt idx="0">
                  <c:v>0.05</c:v>
                </c:pt>
                <c:pt idx="1">
                  <c:v>0.1</c:v>
                </c:pt>
                <c:pt idx="2">
                  <c:v>0.15</c:v>
                </c:pt>
                <c:pt idx="3">
                  <c:v>0.2</c:v>
                </c:pt>
                <c:pt idx="4">
                  <c:v>0.25</c:v>
                </c:pt>
                <c:pt idx="5">
                  <c:v>0.3</c:v>
                </c:pt>
                <c:pt idx="6">
                  <c:v>0.35</c:v>
                </c:pt>
                <c:pt idx="7">
                  <c:v>0.4</c:v>
                </c:pt>
                <c:pt idx="8">
                  <c:v>0.45</c:v>
                </c:pt>
                <c:pt idx="9">
                  <c:v>0.5</c:v>
                </c:pt>
                <c:pt idx="10">
                  <c:v>0.55000000000000004</c:v>
                </c:pt>
                <c:pt idx="11">
                  <c:v>0.60000000000000009</c:v>
                </c:pt>
                <c:pt idx="12">
                  <c:v>0.65000000000000013</c:v>
                </c:pt>
                <c:pt idx="13">
                  <c:v>0.70000000000000007</c:v>
                </c:pt>
                <c:pt idx="14">
                  <c:v>0.75000000000000011</c:v>
                </c:pt>
                <c:pt idx="15">
                  <c:v>0.8</c:v>
                </c:pt>
                <c:pt idx="16">
                  <c:v>0.85000000000000009</c:v>
                </c:pt>
                <c:pt idx="17">
                  <c:v>0.90000000000000013</c:v>
                </c:pt>
                <c:pt idx="18">
                  <c:v>0.95000000000000007</c:v>
                </c:pt>
              </c:numCache>
            </c:numRef>
          </c:cat>
          <c:val>
            <c:numRef>
              <c:f>'4_GOLDEN_RULE'!$D$6:$D$24</c:f>
              <c:numCache>
                <c:formatCode>0,000</c:formatCode>
                <c:ptCount val="19"/>
                <c:pt idx="0">
                  <c:v>0.73716030665300936</c:v>
                </c:pt>
                <c:pt idx="1">
                  <c:v>1.1701690462501877</c:v>
                </c:pt>
                <c:pt idx="2">
                  <c:v>1.5333552288649059</c:v>
                </c:pt>
                <c:pt idx="3">
                  <c:v>1.8575275749981728</c:v>
                </c:pt>
                <c:pt idx="4">
                  <c:v>2.1554698125598355</c:v>
                </c:pt>
                <c:pt idx="5">
                  <c:v>2.4340497033410911</c:v>
                </c:pt>
                <c:pt idx="6">
                  <c:v>2.6974949193376418</c:v>
                </c:pt>
                <c:pt idx="7">
                  <c:v>2.9486412266120383</c:v>
                </c:pt>
                <c:pt idx="8">
                  <c:v>3.1895074065539406</c:v>
                </c:pt>
                <c:pt idx="9">
                  <c:v>3.42159504794318</c:v>
                </c:pt>
                <c:pt idx="10">
                  <c:v>3.6460593363978124</c:v>
                </c:pt>
                <c:pt idx="11">
                  <c:v>3.8638130596265334</c:v>
                </c:pt>
                <c:pt idx="12">
                  <c:v>4.0755933370669535</c:v>
                </c:pt>
                <c:pt idx="13">
                  <c:v>4.2820062726354475</c:v>
                </c:pt>
                <c:pt idx="14">
                  <c:v>4.4835578881824336</c:v>
                </c:pt>
                <c:pt idx="15">
                  <c:v>4.6806761850007508</c:v>
                </c:pt>
                <c:pt idx="16">
                  <c:v>4.8737272722794645</c:v>
                </c:pt>
                <c:pt idx="17">
                  <c:v>5.0630274124240913</c:v>
                </c:pt>
                <c:pt idx="18">
                  <c:v>5.248852185770275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6E7B-4645-92A6-5BA9BCBB7F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Tingkat tabungan s</a:t>
                </a:r>
              </a:p>
            </c:rich>
          </c:tx>
          <c:overlay val="1"/>
        </c:title>
        <c:numFmt formatCode="0.00%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c* (per pekerja efektif)</a:t>
                </a:r>
              </a:p>
            </c:rich>
          </c:tx>
          <c:overlay val="1"/>
        </c:title>
        <c:numFmt formatCode="0,00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Konvergensi Bersyarat — 3 Negara menuju k* masing-masing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'5_KONVERGENSI'!$C$18</c:f>
              <c:strCache>
                <c:ptCount val="1"/>
                <c:pt idx="0">
                  <c:v>k Indonesia</c:v>
                </c:pt>
              </c:strCache>
            </c:strRef>
          </c:tx>
          <c:spPr>
            <a:ln w="22000">
              <a:solidFill>
                <a:srgbClr val="E53935"/>
              </a:solidFill>
              <a:prstDash val="solid"/>
            </a:ln>
          </c:spPr>
          <c:marker>
            <c:symbol val="none"/>
          </c:marker>
          <c:cat>
            <c:numRef>
              <c:f>'5_KONVERGENSI'!$B$19:$B$79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cat>
          <c:val>
            <c:numRef>
              <c:f>'5_KONVERGENSI'!$C$19:$C$79</c:f>
              <c:numCache>
                <c:formatCode>0,000</c:formatCode>
                <c:ptCount val="61"/>
                <c:pt idx="0">
                  <c:v>2</c:v>
                </c:pt>
                <c:pt idx="1">
                  <c:v>2.2774376105550553</c:v>
                </c:pt>
                <c:pt idx="2">
                  <c:v>2.5561818014981044</c:v>
                </c:pt>
                <c:pt idx="3">
                  <c:v>2.8345855202611179</c:v>
                </c:pt>
                <c:pt idx="4">
                  <c:v>3.1112750736114307</c:v>
                </c:pt>
                <c:pt idx="5">
                  <c:v>3.3851084648180643</c:v>
                </c:pt>
                <c:pt idx="6">
                  <c:v>3.6551409701200988</c:v>
                </c:pt>
                <c:pt idx="7">
                  <c:v>3.9205964089892222</c:v>
                </c:pt>
                <c:pt idx="8">
                  <c:v>4.1808429641799441</c:v>
                </c:pt>
                <c:pt idx="9">
                  <c:v>4.4353726878741124</c:v>
                </c:pt>
                <c:pt idx="10">
                  <c:v>4.6837840300544871</c:v>
                </c:pt>
                <c:pt idx="11">
                  <c:v>4.9257668705286433</c:v>
                </c:pt>
                <c:pt idx="12">
                  <c:v>5.1610896436114899</c:v>
                </c:pt>
                <c:pt idx="13">
                  <c:v>5.3895882255058458</c:v>
                </c:pt>
                <c:pt idx="14">
                  <c:v>5.6111563164082447</c:v>
                </c:pt>
                <c:pt idx="15">
                  <c:v>5.8257370974683873</c:v>
                </c:pt>
                <c:pt idx="16">
                  <c:v>6.0333159805462904</c:v>
                </c:pt>
                <c:pt idx="17">
                  <c:v>6.2339142987967149</c:v>
                </c:pt>
                <c:pt idx="18">
                  <c:v>6.427583810307218</c:v>
                </c:pt>
                <c:pt idx="19">
                  <c:v>6.614401906670186</c:v>
                </c:pt>
                <c:pt idx="20">
                  <c:v>6.7944674344774141</c:v>
                </c:pt>
                <c:pt idx="21">
                  <c:v>6.9678970510364682</c:v>
                </c:pt>
                <c:pt idx="22">
                  <c:v>7.1348220466888765</c:v>
                </c:pt>
                <c:pt idx="23">
                  <c:v>7.2953855753972974</c:v>
                </c:pt>
                <c:pt idx="24">
                  <c:v>7.4497402431003152</c:v>
                </c:pt>
                <c:pt idx="25">
                  <c:v>7.5980460099743548</c:v>
                </c:pt>
                <c:pt idx="26">
                  <c:v>7.7404683684019595</c:v>
                </c:pt>
                <c:pt idx="27">
                  <c:v>7.8771767632913043</c:v>
                </c:pt>
                <c:pt idx="28">
                  <c:v>8.0083432255577893</c:v>
                </c:pt>
                <c:pt idx="29">
                  <c:v>8.1341411931736278</c:v>
                </c:pt>
                <c:pt idx="30">
                  <c:v>8.2547444973044346</c:v>
                </c:pt>
                <c:pt idx="31">
                  <c:v>8.3703264937558632</c:v>
                </c:pt>
                <c:pt idx="32">
                  <c:v>8.4810593223086901</c:v>
                </c:pt>
                <c:pt idx="33">
                  <c:v>8.5871132785776378</c:v>
                </c:pt>
                <c:pt idx="34">
                  <c:v>8.6886562848295981</c:v>
                </c:pt>
                <c:pt idx="35">
                  <c:v>8.7858534477759953</c:v>
                </c:pt>
                <c:pt idx="36">
                  <c:v>8.8788666927417843</c:v>
                </c:pt>
                <c:pt idx="37">
                  <c:v>8.9678544648350886</c:v>
                </c:pt>
                <c:pt idx="38">
                  <c:v>9.0529714888184341</c:v>
                </c:pt>
                <c:pt idx="39">
                  <c:v>9.1343685803333567</c:v>
                </c:pt>
                <c:pt idx="40">
                  <c:v>9.2121925019705611</c:v>
                </c:pt>
                <c:pt idx="41">
                  <c:v>9.286585858421553</c:v>
                </c:pt>
                <c:pt idx="42">
                  <c:v>9.3576870256064701</c:v>
                </c:pt>
                <c:pt idx="43">
                  <c:v>9.4256301092568471</c:v>
                </c:pt>
                <c:pt idx="44">
                  <c:v>9.4905449289503387</c:v>
                </c:pt>
                <c:pt idx="45">
                  <c:v>9.5525570240544155</c:v>
                </c:pt>
                <c:pt idx="46">
                  <c:v>9.6117876784448271</c:v>
                </c:pt>
                <c:pt idx="47">
                  <c:v>9.6683539612278171</c:v>
                </c:pt>
                <c:pt idx="48">
                  <c:v>9.722368781018071</c:v>
                </c:pt>
                <c:pt idx="49">
                  <c:v>9.7739409516115945</c:v>
                </c:pt>
                <c:pt idx="50">
                  <c:v>9.8231752671481996</c:v>
                </c:pt>
                <c:pt idx="51">
                  <c:v>9.8701725850856867</c:v>
                </c:pt>
                <c:pt idx="52">
                  <c:v>9.9150299155099653</c:v>
                </c:pt>
                <c:pt idx="53">
                  <c:v>9.9578405154854028</c:v>
                </c:pt>
                <c:pt idx="54">
                  <c:v>9.9986939873097391</c:v>
                </c:pt>
                <c:pt idx="55">
                  <c:v>10.037676379680331</c:v>
                </c:pt>
                <c:pt idx="56">
                  <c:v>10.07487029090511</c:v>
                </c:pt>
                <c:pt idx="57">
                  <c:v>10.110354973404194</c:v>
                </c:pt>
                <c:pt idx="58">
                  <c:v>10.144206438848144</c:v>
                </c:pt>
                <c:pt idx="59">
                  <c:v>10.176497563367654</c:v>
                </c:pt>
                <c:pt idx="60">
                  <c:v>10.207298192348285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F90-4066-9567-837A3603388A}"/>
            </c:ext>
          </c:extLst>
        </c:ser>
        <c:ser>
          <c:idx val="1"/>
          <c:order val="1"/>
          <c:tx>
            <c:strRef>
              <c:f>'5_KONVERGENSI'!$D$18</c:f>
              <c:strCache>
                <c:ptCount val="1"/>
                <c:pt idx="0">
                  <c:v>k Singapura</c:v>
                </c:pt>
              </c:strCache>
            </c:strRef>
          </c:tx>
          <c:spPr>
            <a:ln w="22000">
              <a:solidFill>
                <a:srgbClr val="1F4E79"/>
              </a:solidFill>
              <a:prstDash val="solid"/>
            </a:ln>
          </c:spPr>
          <c:marker>
            <c:symbol val="none"/>
          </c:marker>
          <c:cat>
            <c:numRef>
              <c:f>'5_KONVERGENSI'!$B$19:$B$79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cat>
          <c:val>
            <c:numRef>
              <c:f>'5_KONVERGENSI'!$D$19:$D$79</c:f>
              <c:numCache>
                <c:formatCode>0,000</c:formatCode>
                <c:ptCount val="61"/>
                <c:pt idx="0">
                  <c:v>10</c:v>
                </c:pt>
                <c:pt idx="1">
                  <c:v>9.7945957328161128</c:v>
                </c:pt>
                <c:pt idx="2">
                  <c:v>9.6013333568606143</c:v>
                </c:pt>
                <c:pt idx="3">
                  <c:v>9.4194257969461184</c:v>
                </c:pt>
                <c:pt idx="4">
                  <c:v>9.2481425704156273</c:v>
                </c:pt>
                <c:pt idx="5">
                  <c:v>9.0868053163816906</c:v>
                </c:pt>
                <c:pt idx="6">
                  <c:v>8.9347837034523412</c:v>
                </c:pt>
                <c:pt idx="7">
                  <c:v>8.7914916825419969</c:v>
                </c:pt>
                <c:pt idx="8">
                  <c:v>8.6563840543719248</c:v>
                </c:pt>
                <c:pt idx="9">
                  <c:v>8.5289533239990796</c:v>
                </c:pt>
                <c:pt idx="10">
                  <c:v>8.4087268171988505</c:v>
                </c:pt>
                <c:pt idx="11">
                  <c:v>8.2952640357888416</c:v>
                </c:pt>
                <c:pt idx="12">
                  <c:v>8.1881542310376521</c:v>
                </c:pt>
                <c:pt idx="13">
                  <c:v>8.0870141761731471</c:v>
                </c:pt>
                <c:pt idx="14">
                  <c:v>7.9914861207058827</c:v>
                </c:pt>
                <c:pt idx="15">
                  <c:v>7.9012359108304508</c:v>
                </c:pt>
                <c:pt idx="16">
                  <c:v>7.8159512615744404</c:v>
                </c:pt>
                <c:pt idx="17">
                  <c:v>7.735340167644293</c:v>
                </c:pt>
                <c:pt idx="18">
                  <c:v>7.6591294410809612</c:v>
                </c:pt>
                <c:pt idx="19">
                  <c:v>7.5870633648966139</c:v>
                </c:pt>
                <c:pt idx="20">
                  <c:v>7.5189024528260839</c:v>
                </c:pt>
                <c:pt idx="21">
                  <c:v>7.4544223062021562</c:v>
                </c:pt>
                <c:pt idx="22">
                  <c:v>7.3934125597599687</c:v>
                </c:pt>
                <c:pt idx="23">
                  <c:v>7.335675908899935</c:v>
                </c:pt>
                <c:pt idx="24">
                  <c:v>7.2810272115973813</c:v>
                </c:pt>
                <c:pt idx="25">
                  <c:v>7.2292926587462141</c:v>
                </c:pt>
                <c:pt idx="26">
                  <c:v>7.1803090072691083</c:v>
                </c:pt>
                <c:pt idx="27">
                  <c:v>7.1339228708226354</c:v>
                </c:pt>
                <c:pt idx="28">
                  <c:v>7.0899900633769848</c:v>
                </c:pt>
                <c:pt idx="29">
                  <c:v>7.048374991360598</c:v>
                </c:pt>
                <c:pt idx="30">
                  <c:v>7.0089500904337161</c:v>
                </c:pt>
                <c:pt idx="31">
                  <c:v>6.9715953032950102</c:v>
                </c:pt>
                <c:pt idx="32">
                  <c:v>6.936197595235094</c:v>
                </c:pt>
                <c:pt idx="33">
                  <c:v>6.9026505044326747</c:v>
                </c:pt>
                <c:pt idx="34">
                  <c:v>6.8708537242457872</c:v>
                </c:pt>
                <c:pt idx="35">
                  <c:v>6.8407127149844236</c:v>
                </c:pt>
                <c:pt idx="36">
                  <c:v>6.812138342863836</c:v>
                </c:pt>
                <c:pt idx="37">
                  <c:v>6.7850465440319168</c:v>
                </c:pt>
                <c:pt idx="38">
                  <c:v>6.7593580117408933</c:v>
                </c:pt>
                <c:pt idx="39">
                  <c:v>6.7349979048948683</c:v>
                </c:pt>
                <c:pt idx="40">
                  <c:v>6.7118955763517079</c:v>
                </c:pt>
                <c:pt idx="41">
                  <c:v>6.6899843194919217</c:v>
                </c:pt>
                <c:pt idx="42">
                  <c:v>6.6692011316894737</c:v>
                </c:pt>
                <c:pt idx="43">
                  <c:v>6.6494864934311444</c:v>
                </c:pt>
                <c:pt idx="44">
                  <c:v>6.6307841619329597</c:v>
                </c:pt>
                <c:pt idx="45">
                  <c:v>6.613040978195297</c:v>
                </c:pt>
                <c:pt idx="46">
                  <c:v>6.5962066865232858</c:v>
                </c:pt>
                <c:pt idx="47">
                  <c:v>6.5802337656168275</c:v>
                </c:pt>
                <c:pt idx="48">
                  <c:v>6.565077270405606</c:v>
                </c:pt>
                <c:pt idx="49">
                  <c:v>6.5506946838693914</c:v>
                </c:pt>
                <c:pt idx="50">
                  <c:v>6.5370457781434235</c:v>
                </c:pt>
                <c:pt idx="51">
                  <c:v>6.5240924842630355</c:v>
                </c:pt>
                <c:pt idx="52">
                  <c:v>6.5117987699515076</c:v>
                </c:pt>
                <c:pt idx="53">
                  <c:v>6.5001305249008015</c:v>
                </c:pt>
                <c:pt idx="54">
                  <c:v>6.4890554530366433</c:v>
                </c:pt>
                <c:pt idx="55">
                  <c:v>6.4785429712978138</c:v>
                </c:pt>
                <c:pt idx="56">
                  <c:v>6.4685641144946855</c:v>
                </c:pt>
                <c:pt idx="57">
                  <c:v>6.4590914458443738</c:v>
                </c:pt>
                <c:pt idx="58">
                  <c:v>6.4500989728095597</c:v>
                </c:pt>
                <c:pt idx="59">
                  <c:v>6.4415620678952816</c:v>
                </c:pt>
                <c:pt idx="60">
                  <c:v>6.4334573940831215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1F90-4066-9567-837A3603388A}"/>
            </c:ext>
          </c:extLst>
        </c:ser>
        <c:ser>
          <c:idx val="2"/>
          <c:order val="2"/>
          <c:tx>
            <c:strRef>
              <c:f>'5_KONVERGENSI'!$E$18</c:f>
              <c:strCache>
                <c:ptCount val="1"/>
                <c:pt idx="0">
                  <c:v>k Vietnam</c:v>
                </c:pt>
              </c:strCache>
            </c:strRef>
          </c:tx>
          <c:spPr>
            <a:ln w="22000">
              <a:solidFill>
                <a:srgbClr val="FB8C00"/>
              </a:solidFill>
              <a:prstDash val="solid"/>
            </a:ln>
          </c:spPr>
          <c:marker>
            <c:symbol val="none"/>
          </c:marker>
          <c:cat>
            <c:numRef>
              <c:f>'5_KONVERGENSI'!$B$19:$B$79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cat>
          <c:val>
            <c:numRef>
              <c:f>'5_KONVERGENSI'!$E$19:$E$79</c:f>
              <c:numCache>
                <c:formatCode>0,000</c:formatCode>
                <c:ptCount val="61"/>
                <c:pt idx="0">
                  <c:v>3</c:v>
                </c:pt>
                <c:pt idx="1">
                  <c:v>3.1745536721746079</c:v>
                </c:pt>
                <c:pt idx="2">
                  <c:v>3.3428273753084881</c:v>
                </c:pt>
                <c:pt idx="3">
                  <c:v>3.5047192520021677</c:v>
                </c:pt>
                <c:pt idx="4">
                  <c:v>3.6601917667083077</c:v>
                </c:pt>
                <c:pt idx="5">
                  <c:v>3.8092602379576475</c:v>
                </c:pt>
                <c:pt idx="6">
                  <c:v>3.9519831510673393</c:v>
                </c:pt>
                <c:pt idx="7">
                  <c:v>4.0884539672109081</c:v>
                </c:pt>
                <c:pt idx="8">
                  <c:v>4.2187941950512382</c:v>
                </c:pt>
                <c:pt idx="9">
                  <c:v>4.3431475311846244</c:v>
                </c:pt>
                <c:pt idx="10">
                  <c:v>4.4616749078438342</c:v>
                </c:pt>
                <c:pt idx="11">
                  <c:v>4.5745503124377782</c:v>
                </c:pt>
                <c:pt idx="12">
                  <c:v>4.6819572648833709</c:v>
                </c:pt>
                <c:pt idx="13">
                  <c:v>4.7840858563031157</c:v>
                </c:pt>
                <c:pt idx="14">
                  <c:v>4.8811302672753447</c:v>
                </c:pt>
                <c:pt idx="15">
                  <c:v>4.9732866960149735</c:v>
                </c:pt>
                <c:pt idx="16">
                  <c:v>5.0607516370845831</c:v>
                </c:pt>
                <c:pt idx="17">
                  <c:v>5.1437204598454667</c:v>
                </c:pt>
                <c:pt idx="18">
                  <c:v>5.2223862431392778</c:v>
                </c:pt>
                <c:pt idx="19">
                  <c:v>5.2969388288701316</c:v>
                </c:pt>
                <c:pt idx="20">
                  <c:v>5.3675640624176468</c:v>
                </c:pt>
                <c:pt idx="21">
                  <c:v>5.4344431923024645</c:v>
                </c:pt>
                <c:pt idx="22">
                  <c:v>5.4977524053692646</c:v>
                </c:pt>
                <c:pt idx="23">
                  <c:v>5.5576624770486553</c:v>
                </c:pt>
                <c:pt idx="24">
                  <c:v>5.6143385190917829</c:v>
                </c:pt>
                <c:pt idx="25">
                  <c:v>5.6679398096093703</c:v>
                </c:pt>
                <c:pt idx="26">
                  <c:v>5.7186196923481027</c:v>
                </c:pt>
                <c:pt idx="27">
                  <c:v>5.7665255339505528</c:v>
                </c:pt>
                <c:pt idx="28">
                  <c:v>5.8117987295112119</c:v>
                </c:pt>
                <c:pt idx="29">
                  <c:v>5.8545747480954695</c:v>
                </c:pt>
                <c:pt idx="30">
                  <c:v>5.8949832110600626</c:v>
                </c:pt>
                <c:pt idx="31">
                  <c:v>5.9331479970277421</c:v>
                </c:pt>
                <c:pt idx="32">
                  <c:v>5.9691873682472103</c:v>
                </c:pt>
                <c:pt idx="33">
                  <c:v>6.0032141138300785</c:v>
                </c:pt>
                <c:pt idx="34">
                  <c:v>6.0353357060155775</c:v>
                </c:pt>
                <c:pt idx="35">
                  <c:v>6.0656544661844842</c:v>
                </c:pt>
                <c:pt idx="36">
                  <c:v>6.0942677378380044</c:v>
                </c:pt>
                <c:pt idx="37">
                  <c:v>6.1212680641852213</c:v>
                </c:pt>
                <c:pt idx="38">
                  <c:v>6.1467433683528974</c:v>
                </c:pt>
                <c:pt idx="39">
                  <c:v>6.1707771345515301</c:v>
                </c:pt>
                <c:pt idx="40">
                  <c:v>6.1934485888080593</c:v>
                </c:pt>
                <c:pt idx="41">
                  <c:v>6.2148328781142768</c:v>
                </c:pt>
                <c:pt idx="42">
                  <c:v>6.2350012470456644</c:v>
                </c:pt>
                <c:pt idx="43">
                  <c:v>6.2540212110824491</c:v>
                </c:pt>
                <c:pt idx="44">
                  <c:v>6.2719567260167413</c:v>
                </c:pt>
                <c:pt idx="45">
                  <c:v>6.2888683529600895</c:v>
                </c:pt>
                <c:pt idx="46">
                  <c:v>6.3048134185773579</c:v>
                </c:pt>
                <c:pt idx="47">
                  <c:v>6.3198461702680593</c:v>
                </c:pt>
                <c:pt idx="48">
                  <c:v>6.334017926097272</c:v>
                </c:pt>
                <c:pt idx="49">
                  <c:v>6.3473772193468925</c:v>
                </c:pt>
                <c:pt idx="50">
                  <c:v>6.359969937615932</c:v>
                </c:pt>
                <c:pt idx="51">
                  <c:v>6.3718394564471836</c:v>
                </c:pt>
                <c:pt idx="52">
                  <c:v>6.3830267674982135</c:v>
                </c:pt>
                <c:pt idx="53">
                  <c:v>6.3935706013082694</c:v>
                </c:pt>
                <c:pt idx="54">
                  <c:v>6.4035075447403562</c:v>
                </c:pt>
                <c:pt idx="55">
                  <c:v>6.4128721532002091</c:v>
                </c:pt>
                <c:pt idx="56">
                  <c:v>6.4216970577519037</c:v>
                </c:pt>
                <c:pt idx="57">
                  <c:v>6.4300130672640572</c:v>
                </c:pt>
                <c:pt idx="58">
                  <c:v>6.437849265731475</c:v>
                </c:pt>
                <c:pt idx="59">
                  <c:v>6.4452331049252365</c:v>
                </c:pt>
                <c:pt idx="60">
                  <c:v>6.4521904925299394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1F90-4066-9567-837A360338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Periode t (tahun)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Kapital per pekerja efektif k_t</a:t>
                </a:r>
              </a:p>
            </c:rich>
          </c:tx>
          <c:overlay val="1"/>
        </c:title>
        <c:numFmt formatCode="0,00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4</xdr:row>
      <xdr:rowOff>0</xdr:rowOff>
    </xdr:from>
    <xdr:ext cx="7920000" cy="39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4</xdr:row>
      <xdr:rowOff>0</xdr:rowOff>
    </xdr:from>
    <xdr:ext cx="7200000" cy="43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4</xdr:row>
      <xdr:rowOff>0</xdr:rowOff>
    </xdr:from>
    <xdr:ext cx="7920000" cy="43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9"/>
  <sheetViews>
    <sheetView showGridLines="0" tabSelected="1" workbookViewId="0"/>
  </sheetViews>
  <sheetFormatPr defaultRowHeight="15" x14ac:dyDescent="0.25"/>
  <cols>
    <col min="1" max="1" width="3" customWidth="1"/>
    <col min="2" max="2" width="28" customWidth="1"/>
    <col min="3" max="3" width="80" customWidth="1"/>
  </cols>
  <sheetData>
    <row r="2" spans="2:3" ht="32.1" customHeight="1" x14ac:dyDescent="0.25">
      <c r="B2" s="34" t="s">
        <v>0</v>
      </c>
      <c r="C2" s="33"/>
    </row>
    <row r="3" spans="2:3" x14ac:dyDescent="0.25">
      <c r="B3" s="32" t="s">
        <v>1</v>
      </c>
      <c r="C3" s="33"/>
    </row>
    <row r="5" spans="2:3" x14ac:dyDescent="0.25">
      <c r="B5" s="1" t="s">
        <v>2</v>
      </c>
    </row>
    <row r="6" spans="2:3" ht="30" x14ac:dyDescent="0.25">
      <c r="B6" s="2" t="s">
        <v>3</v>
      </c>
      <c r="C6" s="3" t="s">
        <v>4</v>
      </c>
    </row>
    <row r="7" spans="2:3" ht="30" x14ac:dyDescent="0.25">
      <c r="B7" s="2" t="s">
        <v>5</v>
      </c>
      <c r="C7" s="3" t="s">
        <v>6</v>
      </c>
    </row>
    <row r="8" spans="2:3" ht="30" x14ac:dyDescent="0.25">
      <c r="B8" s="2" t="s">
        <v>7</v>
      </c>
      <c r="C8" s="3" t="s">
        <v>8</v>
      </c>
    </row>
    <row r="9" spans="2:3" ht="30" x14ac:dyDescent="0.25">
      <c r="B9" s="2" t="s">
        <v>9</v>
      </c>
      <c r="C9" s="3" t="s">
        <v>10</v>
      </c>
    </row>
    <row r="10" spans="2:3" ht="30" x14ac:dyDescent="0.25">
      <c r="B10" s="2" t="s">
        <v>11</v>
      </c>
      <c r="C10" s="3" t="s">
        <v>12</v>
      </c>
    </row>
    <row r="12" spans="2:3" x14ac:dyDescent="0.25">
      <c r="B12" s="4" t="s">
        <v>13</v>
      </c>
    </row>
    <row r="13" spans="2:3" x14ac:dyDescent="0.25">
      <c r="B13" s="5" t="s">
        <v>14</v>
      </c>
      <c r="C13" s="3" t="s">
        <v>15</v>
      </c>
    </row>
    <row r="14" spans="2:3" x14ac:dyDescent="0.25">
      <c r="B14" s="6" t="s">
        <v>16</v>
      </c>
      <c r="C14" s="7" t="s">
        <v>17</v>
      </c>
    </row>
    <row r="16" spans="2:3" x14ac:dyDescent="0.25">
      <c r="B16" s="4" t="s">
        <v>18</v>
      </c>
    </row>
    <row r="17" spans="2:3" x14ac:dyDescent="0.25">
      <c r="C17" s="3" t="s">
        <v>19</v>
      </c>
    </row>
    <row r="18" spans="2:3" ht="30" x14ac:dyDescent="0.25">
      <c r="C18" s="3" t="s">
        <v>20</v>
      </c>
    </row>
    <row r="19" spans="2:3" ht="30" x14ac:dyDescent="0.25">
      <c r="C19" s="3" t="s">
        <v>21</v>
      </c>
    </row>
    <row r="20" spans="2:3" ht="30" x14ac:dyDescent="0.25">
      <c r="C20" s="3" t="s">
        <v>22</v>
      </c>
    </row>
    <row r="21" spans="2:3" ht="30" x14ac:dyDescent="0.25">
      <c r="C21" s="3" t="s">
        <v>23</v>
      </c>
    </row>
    <row r="22" spans="2:3" ht="30" x14ac:dyDescent="0.25">
      <c r="C22" s="3" t="s">
        <v>24</v>
      </c>
    </row>
    <row r="23" spans="2:3" ht="30" x14ac:dyDescent="0.25">
      <c r="C23" s="3" t="s">
        <v>25</v>
      </c>
    </row>
    <row r="25" spans="2:3" x14ac:dyDescent="0.25">
      <c r="B25" s="4" t="s">
        <v>26</v>
      </c>
    </row>
    <row r="26" spans="2:3" x14ac:dyDescent="0.25">
      <c r="C26" s="8" t="s">
        <v>27</v>
      </c>
    </row>
    <row r="27" spans="2:3" ht="25.5" x14ac:dyDescent="0.25">
      <c r="C27" s="8" t="s">
        <v>28</v>
      </c>
    </row>
    <row r="28" spans="2:3" ht="25.5" x14ac:dyDescent="0.25">
      <c r="C28" s="8" t="s">
        <v>29</v>
      </c>
    </row>
    <row r="29" spans="2:3" x14ac:dyDescent="0.25">
      <c r="C29" s="8" t="s">
        <v>30</v>
      </c>
    </row>
  </sheetData>
  <mergeCells count="2">
    <mergeCell ref="B3:C3"/>
    <mergeCell ref="B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33"/>
  <sheetViews>
    <sheetView showGridLines="0" workbookViewId="0"/>
  </sheetViews>
  <sheetFormatPr defaultRowHeight="15" x14ac:dyDescent="0.25"/>
  <cols>
    <col min="1" max="1" width="3" customWidth="1"/>
    <col min="2" max="2" width="34" customWidth="1"/>
    <col min="3" max="3" width="14" customWidth="1"/>
    <col min="4" max="4" width="4" customWidth="1"/>
    <col min="5" max="5" width="52" customWidth="1"/>
  </cols>
  <sheetData>
    <row r="2" spans="2:5" ht="30" customHeight="1" x14ac:dyDescent="0.25">
      <c r="B2" s="34" t="s">
        <v>31</v>
      </c>
      <c r="C2" s="33"/>
      <c r="D2" s="33"/>
      <c r="E2" s="33"/>
    </row>
    <row r="4" spans="2:5" x14ac:dyDescent="0.25">
      <c r="B4" s="34" t="s">
        <v>32</v>
      </c>
      <c r="C4" s="33"/>
      <c r="E4" s="35" t="s">
        <v>33</v>
      </c>
    </row>
    <row r="5" spans="2:5" ht="25.5" x14ac:dyDescent="0.25">
      <c r="B5" s="9" t="s">
        <v>34</v>
      </c>
      <c r="C5" s="10">
        <v>0.33</v>
      </c>
      <c r="E5" s="8" t="s">
        <v>35</v>
      </c>
    </row>
    <row r="6" spans="2:5" x14ac:dyDescent="0.25">
      <c r="B6" s="9" t="s">
        <v>36</v>
      </c>
      <c r="C6" s="10">
        <v>0.05</v>
      </c>
      <c r="E6" s="8" t="s">
        <v>37</v>
      </c>
    </row>
    <row r="7" spans="2:5" ht="25.5" x14ac:dyDescent="0.25">
      <c r="B7" s="9" t="s">
        <v>38</v>
      </c>
      <c r="C7" s="10">
        <v>8.9999999999999993E-3</v>
      </c>
      <c r="E7" s="8" t="s">
        <v>39</v>
      </c>
    </row>
    <row r="8" spans="2:5" ht="25.5" x14ac:dyDescent="0.25">
      <c r="B8" s="9" t="s">
        <v>40</v>
      </c>
      <c r="C8" s="10">
        <v>0.02</v>
      </c>
      <c r="E8" s="8" t="s">
        <v>41</v>
      </c>
    </row>
    <row r="9" spans="2:5" ht="25.5" x14ac:dyDescent="0.25">
      <c r="B9" s="9" t="s">
        <v>42</v>
      </c>
      <c r="C9" s="11">
        <v>0.4</v>
      </c>
      <c r="E9" s="8" t="s">
        <v>43</v>
      </c>
    </row>
    <row r="10" spans="2:5" ht="25.5" x14ac:dyDescent="0.25">
      <c r="B10" s="9" t="s">
        <v>44</v>
      </c>
      <c r="C10" s="11">
        <v>1</v>
      </c>
      <c r="E10" s="8" t="s">
        <v>45</v>
      </c>
    </row>
    <row r="11" spans="2:5" x14ac:dyDescent="0.25">
      <c r="B11" s="9" t="s">
        <v>46</v>
      </c>
      <c r="C11" s="11">
        <v>100</v>
      </c>
      <c r="E11" s="8" t="s">
        <v>47</v>
      </c>
    </row>
    <row r="12" spans="2:5" ht="25.5" x14ac:dyDescent="0.25">
      <c r="B12" s="9" t="s">
        <v>48</v>
      </c>
      <c r="C12" s="11">
        <v>1</v>
      </c>
      <c r="E12" s="8" t="s">
        <v>49</v>
      </c>
    </row>
    <row r="14" spans="2:5" x14ac:dyDescent="0.25">
      <c r="B14" s="34" t="s">
        <v>50</v>
      </c>
      <c r="C14" s="33"/>
    </row>
    <row r="15" spans="2:5" ht="25.5" x14ac:dyDescent="0.25">
      <c r="B15" s="9" t="s">
        <v>51</v>
      </c>
      <c r="C15" s="12">
        <f>(C5/(C6+C7+C8))^(1/(1-C9))</f>
        <v>10.834563376365223</v>
      </c>
      <c r="E15" s="8" t="s">
        <v>52</v>
      </c>
    </row>
    <row r="16" spans="2:5" x14ac:dyDescent="0.25">
      <c r="B16" s="9" t="s">
        <v>53</v>
      </c>
      <c r="C16" s="12">
        <f>C15^(C9)</f>
        <v>2.5937288082813716</v>
      </c>
      <c r="E16" s="8" t="s">
        <v>54</v>
      </c>
    </row>
    <row r="17" spans="2:5" x14ac:dyDescent="0.25">
      <c r="B17" s="9" t="s">
        <v>55</v>
      </c>
      <c r="C17" s="12">
        <f>(1-C5)*C16</f>
        <v>1.7377983015485188</v>
      </c>
      <c r="E17" s="8" t="s">
        <v>56</v>
      </c>
    </row>
    <row r="18" spans="2:5" x14ac:dyDescent="0.25">
      <c r="B18" s="9" t="s">
        <v>57</v>
      </c>
      <c r="C18" s="12">
        <f>C5*C16</f>
        <v>0.85593050673285265</v>
      </c>
      <c r="E18" s="8" t="s">
        <v>58</v>
      </c>
    </row>
    <row r="19" spans="2:5" ht="25.5" x14ac:dyDescent="0.25">
      <c r="B19" s="9" t="s">
        <v>59</v>
      </c>
      <c r="C19" s="13">
        <f>C9*C16/C15</f>
        <v>9.5757575757575777E-2</v>
      </c>
      <c r="E19" s="8" t="s">
        <v>60</v>
      </c>
    </row>
    <row r="20" spans="2:5" ht="25.5" x14ac:dyDescent="0.25">
      <c r="B20" s="9" t="s">
        <v>61</v>
      </c>
      <c r="C20" s="14">
        <f>C6+C7+C8</f>
        <v>7.9000000000000001E-2</v>
      </c>
      <c r="E20" s="8" t="s">
        <v>62</v>
      </c>
    </row>
    <row r="21" spans="2:5" ht="25.5" x14ac:dyDescent="0.25">
      <c r="B21" s="9" t="s">
        <v>63</v>
      </c>
      <c r="C21" s="15">
        <f>C19-(C6+C7+C8)</f>
        <v>1.6757575757575777E-2</v>
      </c>
      <c r="E21" s="8" t="s">
        <v>64</v>
      </c>
    </row>
    <row r="22" spans="2:5" x14ac:dyDescent="0.25">
      <c r="B22" s="9" t="s">
        <v>65</v>
      </c>
      <c r="C22" s="14">
        <f>(1-C9)*(C6+C7+C8)</f>
        <v>4.7399999999999998E-2</v>
      </c>
      <c r="E22" s="8" t="s">
        <v>66</v>
      </c>
    </row>
    <row r="23" spans="2:5" x14ac:dyDescent="0.25">
      <c r="B23" s="9" t="s">
        <v>67</v>
      </c>
      <c r="C23" s="12">
        <f>LN(2)/C22</f>
        <v>14.623358239661293</v>
      </c>
      <c r="E23" s="8" t="s">
        <v>68</v>
      </c>
    </row>
    <row r="25" spans="2:5" x14ac:dyDescent="0.25">
      <c r="B25" s="34" t="s">
        <v>69</v>
      </c>
      <c r="C25" s="33"/>
    </row>
    <row r="26" spans="2:5" x14ac:dyDescent="0.25">
      <c r="B26" s="9" t="s">
        <v>70</v>
      </c>
      <c r="C26" s="12">
        <f>C15*C10*C11</f>
        <v>1083.4563376365222</v>
      </c>
      <c r="E26" s="8" t="s">
        <v>71</v>
      </c>
    </row>
    <row r="27" spans="2:5" ht="25.5" x14ac:dyDescent="0.25">
      <c r="B27" s="9" t="s">
        <v>72</v>
      </c>
      <c r="C27" s="12">
        <f>C16*C10*C11</f>
        <v>259.37288082813717</v>
      </c>
      <c r="E27" s="8" t="s">
        <v>73</v>
      </c>
    </row>
    <row r="28" spans="2:5" ht="25.5" x14ac:dyDescent="0.25">
      <c r="B28" s="9" t="s">
        <v>74</v>
      </c>
      <c r="C28" s="16">
        <f>C7+C8</f>
        <v>2.8999999999999998E-2</v>
      </c>
      <c r="E28" s="8" t="s">
        <v>75</v>
      </c>
    </row>
    <row r="29" spans="2:5" ht="38.25" x14ac:dyDescent="0.25">
      <c r="B29" s="9" t="s">
        <v>76</v>
      </c>
      <c r="C29" s="16">
        <f>C8</f>
        <v>0.02</v>
      </c>
      <c r="E29" s="8" t="s">
        <v>77</v>
      </c>
    </row>
    <row r="31" spans="2:5" x14ac:dyDescent="0.25">
      <c r="B31" s="34" t="s">
        <v>78</v>
      </c>
      <c r="C31" s="33"/>
    </row>
    <row r="32" spans="2:5" x14ac:dyDescent="0.25">
      <c r="B32" s="9" t="s">
        <v>79</v>
      </c>
      <c r="C32" s="17">
        <f>ROUND(C5*C16-(C6+C7+C8)*C15,6)</f>
        <v>0</v>
      </c>
      <c r="E32" s="8" t="s">
        <v>80</v>
      </c>
    </row>
    <row r="33" spans="2:3" ht="30" x14ac:dyDescent="0.25">
      <c r="B33" s="4" t="s">
        <v>81</v>
      </c>
      <c r="C33" s="18" t="str">
        <f>IF(ABS(C32)&lt;0.0001,"OK — konsisten","CEK INPUT")</f>
        <v>OK — konsisten</v>
      </c>
    </row>
  </sheetData>
  <mergeCells count="6">
    <mergeCell ref="B25:C25"/>
    <mergeCell ref="E4"/>
    <mergeCell ref="B14:C14"/>
    <mergeCell ref="B2:E2"/>
    <mergeCell ref="B31:C31"/>
    <mergeCell ref="B4:C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106"/>
  <sheetViews>
    <sheetView showGridLines="0" workbookViewId="0"/>
  </sheetViews>
  <sheetFormatPr defaultRowHeight="15" x14ac:dyDescent="0.25"/>
  <cols>
    <col min="1" max="1" width="3" customWidth="1"/>
    <col min="2" max="2" width="8" customWidth="1"/>
    <col min="3" max="8" width="14" customWidth="1"/>
    <col min="9" max="9" width="16" customWidth="1"/>
    <col min="11" max="12" width="12" customWidth="1"/>
  </cols>
  <sheetData>
    <row r="2" spans="2:12" ht="30" customHeight="1" x14ac:dyDescent="0.25">
      <c r="B2" s="34" t="s">
        <v>82</v>
      </c>
      <c r="C2" s="33"/>
      <c r="D2" s="33"/>
      <c r="E2" s="33"/>
      <c r="F2" s="33"/>
      <c r="G2" s="33"/>
      <c r="H2" s="33"/>
      <c r="I2" s="33"/>
      <c r="K2" s="19" t="s">
        <v>83</v>
      </c>
      <c r="L2" s="19" t="s">
        <v>84</v>
      </c>
    </row>
    <row r="3" spans="2:12" x14ac:dyDescent="0.25">
      <c r="B3" s="32" t="s">
        <v>85</v>
      </c>
      <c r="C3" s="33"/>
      <c r="D3" s="33"/>
      <c r="E3" s="33"/>
      <c r="F3" s="33"/>
      <c r="G3" s="33"/>
      <c r="H3" s="33"/>
      <c r="I3" s="33"/>
      <c r="K3" s="20">
        <f>'2_STEADY_STATE'!C15</f>
        <v>10.834563376365223</v>
      </c>
      <c r="L3" s="20">
        <f>'2_STEADY_STATE'!C12</f>
        <v>1</v>
      </c>
    </row>
    <row r="5" spans="2:12" x14ac:dyDescent="0.25">
      <c r="B5" s="21" t="s">
        <v>86</v>
      </c>
      <c r="C5" s="21" t="s">
        <v>87</v>
      </c>
      <c r="D5" s="21" t="s">
        <v>88</v>
      </c>
      <c r="E5" s="21" t="s">
        <v>89</v>
      </c>
      <c r="F5" s="21" t="s">
        <v>90</v>
      </c>
      <c r="G5" s="21" t="s">
        <v>91</v>
      </c>
      <c r="H5" s="21" t="s">
        <v>92</v>
      </c>
      <c r="I5" s="21" t="s">
        <v>93</v>
      </c>
    </row>
    <row r="6" spans="2:12" x14ac:dyDescent="0.25">
      <c r="B6" s="22">
        <v>0</v>
      </c>
      <c r="C6" s="23">
        <f>'2_STEADY_STATE'!C12</f>
        <v>1</v>
      </c>
      <c r="D6" s="24">
        <f>C6^'2_STEADY_STATE'!C9</f>
        <v>1</v>
      </c>
      <c r="E6" s="24">
        <f>(1-'2_STEADY_STATE'!C5)*D6</f>
        <v>0.66999999999999993</v>
      </c>
      <c r="F6" s="24">
        <f>'2_STEADY_STATE'!C5*D6</f>
        <v>0.33</v>
      </c>
      <c r="G6" s="24">
        <f>'2_STEADY_STATE'!C5*D6-('2_STEADY_STATE'!C6+'2_STEADY_STATE'!C7+'2_STEADY_STATE'!C8)*C6</f>
        <v>0.251</v>
      </c>
      <c r="H6" s="25">
        <f>'2_STEADY_STATE'!C9*D6/C6</f>
        <v>0.4</v>
      </c>
      <c r="I6" s="24">
        <f>C6/'2_STEADY_STATE'!C15</f>
        <v>9.229721265754226E-2</v>
      </c>
    </row>
    <row r="7" spans="2:12" x14ac:dyDescent="0.25">
      <c r="B7" s="26">
        <v>1</v>
      </c>
      <c r="C7" s="24">
        <f>C6+'2_STEADY_STATE'!C5*D6-('2_STEADY_STATE'!C6+'2_STEADY_STATE'!C7+'2_STEADY_STATE'!C8)*C6</f>
        <v>1.2510000000000001</v>
      </c>
      <c r="D7" s="24">
        <f>C7^'2_STEADY_STATE'!C9</f>
        <v>1.0937118658725413</v>
      </c>
      <c r="E7" s="24">
        <f>(1-'2_STEADY_STATE'!C5)*D7</f>
        <v>0.7327869501346026</v>
      </c>
      <c r="F7" s="24">
        <f>'2_STEADY_STATE'!C5*D7</f>
        <v>0.36092491573793867</v>
      </c>
      <c r="G7" s="24">
        <f>'2_STEADY_STATE'!C5*D7-('2_STEADY_STATE'!C6+'2_STEADY_STATE'!C7+'2_STEADY_STATE'!C8)*C7</f>
        <v>0.26209591573793867</v>
      </c>
      <c r="H7" s="25">
        <f>'2_STEADY_STATE'!C9*D7/C7</f>
        <v>0.34970803065468947</v>
      </c>
      <c r="I7" s="24">
        <f>C7/'2_STEADY_STATE'!C15</f>
        <v>0.11546381303458537</v>
      </c>
    </row>
    <row r="8" spans="2:12" x14ac:dyDescent="0.25">
      <c r="B8" s="26">
        <v>2</v>
      </c>
      <c r="C8" s="24">
        <f>C7+'2_STEADY_STATE'!C5*D7-('2_STEADY_STATE'!C6+'2_STEADY_STATE'!C7+'2_STEADY_STATE'!C8)*C7</f>
        <v>1.5130959157379387</v>
      </c>
      <c r="D8" s="24">
        <f>C8^'2_STEADY_STATE'!C9</f>
        <v>1.1801754700819509</v>
      </c>
      <c r="E8" s="24">
        <f>(1-'2_STEADY_STATE'!C5)*D8</f>
        <v>0.79071756495490697</v>
      </c>
      <c r="F8" s="24">
        <f>'2_STEADY_STATE'!C5*D8</f>
        <v>0.38945790512704381</v>
      </c>
      <c r="G8" s="24">
        <f>'2_STEADY_STATE'!C5*D8-('2_STEADY_STATE'!C6+'2_STEADY_STATE'!C7+'2_STEADY_STATE'!C8)*C8</f>
        <v>0.26992332778374667</v>
      </c>
      <c r="H8" s="25">
        <f>'2_STEADY_STATE'!C9*D8/C8</f>
        <v>0.31198959902191742</v>
      </c>
      <c r="I8" s="24">
        <f>C8/'2_STEADY_STATE'!C15</f>
        <v>0.13965453550612317</v>
      </c>
    </row>
    <row r="9" spans="2:12" x14ac:dyDescent="0.25">
      <c r="B9" s="26">
        <v>3</v>
      </c>
      <c r="C9" s="24">
        <f>C8+'2_STEADY_STATE'!C5*D8-('2_STEADY_STATE'!C6+'2_STEADY_STATE'!C7+'2_STEADY_STATE'!C8)*C8</f>
        <v>1.7830192435216852</v>
      </c>
      <c r="D9" s="24">
        <f>C9^'2_STEADY_STATE'!C9</f>
        <v>1.2602665581042434</v>
      </c>
      <c r="E9" s="24">
        <f>(1-'2_STEADY_STATE'!C5)*D9</f>
        <v>0.84437859392984294</v>
      </c>
      <c r="F9" s="24">
        <f>'2_STEADY_STATE'!C5*D9</f>
        <v>0.41588796417440033</v>
      </c>
      <c r="G9" s="24">
        <f>'2_STEADY_STATE'!C5*D9-('2_STEADY_STATE'!C6+'2_STEADY_STATE'!C7+'2_STEADY_STATE'!C8)*C9</f>
        <v>0.27502944393618722</v>
      </c>
      <c r="H9" s="25">
        <f>'2_STEADY_STATE'!C9*D9/C9</f>
        <v>0.28272640638809038</v>
      </c>
      <c r="I9" s="24">
        <f>C9/'2_STEADY_STATE'!C15</f>
        <v>0.16456770629181111</v>
      </c>
    </row>
    <row r="10" spans="2:12" x14ac:dyDescent="0.25">
      <c r="B10" s="26">
        <v>4</v>
      </c>
      <c r="C10" s="24">
        <f>C9+'2_STEADY_STATE'!C5*D9-('2_STEADY_STATE'!C6+'2_STEADY_STATE'!C7+'2_STEADY_STATE'!C8)*C9</f>
        <v>2.0580486874578723</v>
      </c>
      <c r="D10" s="24">
        <f>C10^'2_STEADY_STATE'!C9</f>
        <v>1.3346956894833231</v>
      </c>
      <c r="E10" s="24">
        <f>(1-'2_STEADY_STATE'!C5)*D10</f>
        <v>0.89424611195382631</v>
      </c>
      <c r="F10" s="24">
        <f>'2_STEADY_STATE'!C5*D10</f>
        <v>0.44044957752949665</v>
      </c>
      <c r="G10" s="24">
        <f>'2_STEADY_STATE'!C5*D10-('2_STEADY_STATE'!C6+'2_STEADY_STATE'!C7+'2_STEADY_STATE'!C8)*C10</f>
        <v>0.27786373122032471</v>
      </c>
      <c r="H10" s="25">
        <f>'2_STEADY_STATE'!C9*D10/C10</f>
        <v>0.25940993478282692</v>
      </c>
      <c r="I10" s="24">
        <f>C10/'2_STEADY_STATE'!C15</f>
        <v>0.18995215736587495</v>
      </c>
    </row>
    <row r="11" spans="2:12" x14ac:dyDescent="0.25">
      <c r="B11" s="26">
        <v>5</v>
      </c>
      <c r="C11" s="24">
        <f>C10+'2_STEADY_STATE'!C5*D10-('2_STEADY_STATE'!C6+'2_STEADY_STATE'!C7+'2_STEADY_STATE'!C8)*C10</f>
        <v>2.335912418678197</v>
      </c>
      <c r="D11" s="24">
        <f>C11^'2_STEADY_STATE'!C9</f>
        <v>1.4040501564090109</v>
      </c>
      <c r="E11" s="24">
        <f>(1-'2_STEADY_STATE'!C5)*D11</f>
        <v>0.94071360479403721</v>
      </c>
      <c r="F11" s="24">
        <f>'2_STEADY_STATE'!C5*D11</f>
        <v>0.46333655161497361</v>
      </c>
      <c r="G11" s="24">
        <f>'2_STEADY_STATE'!C5*D11-('2_STEADY_STATE'!C6+'2_STEADY_STATE'!C7+'2_STEADY_STATE'!C8)*C11</f>
        <v>0.27879947053939602</v>
      </c>
      <c r="H11" s="25">
        <f>'2_STEADY_STATE'!C9*D11/C11</f>
        <v>0.24042856147894603</v>
      </c>
      <c r="I11" s="24">
        <f>C11/'2_STEADY_STATE'!C15</f>
        <v>0.21559820525613543</v>
      </c>
    </row>
    <row r="12" spans="2:12" x14ac:dyDescent="0.25">
      <c r="B12" s="26">
        <v>6</v>
      </c>
      <c r="C12" s="24">
        <f>C11+'2_STEADY_STATE'!C5*D11-('2_STEADY_STATE'!C6+'2_STEADY_STATE'!C7+'2_STEADY_STATE'!C8)*C11</f>
        <v>2.6147118892175931</v>
      </c>
      <c r="D12" s="24">
        <f>C12^'2_STEADY_STATE'!C9</f>
        <v>1.4688232442549543</v>
      </c>
      <c r="E12" s="24">
        <f>(1-'2_STEADY_STATE'!C5)*D12</f>
        <v>0.98411157365081925</v>
      </c>
      <c r="F12" s="24">
        <f>'2_STEADY_STATE'!C5*D12</f>
        <v>0.48471167060413495</v>
      </c>
      <c r="G12" s="24">
        <f>'2_STEADY_STATE'!C5*D12-('2_STEADY_STATE'!C6+'2_STEADY_STATE'!C7+'2_STEADY_STATE'!C8)*C12</f>
        <v>0.27814943135594505</v>
      </c>
      <c r="H12" s="25">
        <f>'2_STEADY_STATE'!C9*D12/C12</f>
        <v>0.22470135242234646</v>
      </c>
      <c r="I12" s="24">
        <f>C12/'2_STEADY_STATE'!C15</f>
        <v>0.24133061927732027</v>
      </c>
    </row>
    <row r="13" spans="2:12" x14ac:dyDescent="0.25">
      <c r="B13" s="26">
        <v>7</v>
      </c>
      <c r="C13" s="24">
        <f>C12+'2_STEADY_STATE'!C5*D12-('2_STEADY_STATE'!C6+'2_STEADY_STATE'!C7+'2_STEADY_STATE'!C8)*C12</f>
        <v>2.8928613205735378</v>
      </c>
      <c r="D13" s="24">
        <f>C13^'2_STEADY_STATE'!C9</f>
        <v>1.5294350754018684</v>
      </c>
      <c r="E13" s="24">
        <f>(1-'2_STEADY_STATE'!C5)*D13</f>
        <v>1.0247215005192518</v>
      </c>
      <c r="F13" s="24">
        <f>'2_STEADY_STATE'!C5*D13</f>
        <v>0.50471357488261659</v>
      </c>
      <c r="G13" s="24">
        <f>'2_STEADY_STATE'!C5*D13-('2_STEADY_STATE'!C6+'2_STEADY_STATE'!C7+'2_STEADY_STATE'!C8)*C13</f>
        <v>0.27617753055730709</v>
      </c>
      <c r="H13" s="25">
        <f>'2_STEADY_STATE'!C9*D13/C13</f>
        <v>0.21147713712023267</v>
      </c>
      <c r="I13" s="24">
        <f>C13/'2_STEADY_STATE'!C15</f>
        <v>0.26700303649375434</v>
      </c>
    </row>
    <row r="14" spans="2:12" x14ac:dyDescent="0.25">
      <c r="B14" s="26">
        <v>8</v>
      </c>
      <c r="C14" s="24">
        <f>C13+'2_STEADY_STATE'!C5*D13-('2_STEADY_STATE'!C6+'2_STEADY_STATE'!C7+'2_STEADY_STATE'!C8)*C13</f>
        <v>3.1690388511308445</v>
      </c>
      <c r="D14" s="24">
        <f>C14^'2_STEADY_STATE'!C9</f>
        <v>1.5862477730728963</v>
      </c>
      <c r="E14" s="24">
        <f>(1-'2_STEADY_STATE'!C5)*D14</f>
        <v>1.0627860079588405</v>
      </c>
      <c r="F14" s="24">
        <f>'2_STEADY_STATE'!C5*D14</f>
        <v>0.52346176511405584</v>
      </c>
      <c r="G14" s="24">
        <f>'2_STEADY_STATE'!C5*D14-('2_STEADY_STATE'!C6+'2_STEADY_STATE'!C7+'2_STEADY_STATE'!C8)*C14</f>
        <v>0.27310769587471911</v>
      </c>
      <c r="H14" s="25">
        <f>'2_STEADY_STATE'!C9*D14/C14</f>
        <v>0.20021815415823727</v>
      </c>
      <c r="I14" s="24">
        <f>C14/'2_STEADY_STATE'!C15</f>
        <v>0.29249345276283695</v>
      </c>
    </row>
    <row r="15" spans="2:12" x14ac:dyDescent="0.25">
      <c r="B15" s="26">
        <v>9</v>
      </c>
      <c r="C15" s="24">
        <f>C14+'2_STEADY_STATE'!C5*D14-('2_STEADY_STATE'!C6+'2_STEADY_STATE'!C7+'2_STEADY_STATE'!C8)*C14</f>
        <v>3.4421465470055637</v>
      </c>
      <c r="D15" s="24">
        <f>C15^'2_STEADY_STATE'!C9</f>
        <v>1.6395767171127729</v>
      </c>
      <c r="E15" s="24">
        <f>(1-'2_STEADY_STATE'!C5)*D15</f>
        <v>1.0985164004655577</v>
      </c>
      <c r="F15" s="24">
        <f>'2_STEADY_STATE'!C5*D15</f>
        <v>0.5410603166472151</v>
      </c>
      <c r="G15" s="24">
        <f>'2_STEADY_STATE'!C5*D15-('2_STEADY_STATE'!C6+'2_STEADY_STATE'!C7+'2_STEADY_STATE'!C8)*C15</f>
        <v>0.26913073943377558</v>
      </c>
      <c r="H15" s="25">
        <f>'2_STEADY_STATE'!C9*D15/C15</f>
        <v>0.19052956574891844</v>
      </c>
      <c r="I15" s="24">
        <f>C15/'2_STEADY_STATE'!C15</f>
        <v>0.31770053184739727</v>
      </c>
    </row>
    <row r="16" spans="2:12" x14ac:dyDescent="0.25">
      <c r="B16" s="26">
        <v>10</v>
      </c>
      <c r="C16" s="24">
        <f>C15+'2_STEADY_STATE'!C5*D15-('2_STEADY_STATE'!C6+'2_STEADY_STATE'!C7+'2_STEADY_STATE'!C8)*C15</f>
        <v>3.7112772864393393</v>
      </c>
      <c r="D16" s="24">
        <f>C16^'2_STEADY_STATE'!C9</f>
        <v>1.6896990561107479</v>
      </c>
      <c r="E16" s="24">
        <f>(1-'2_STEADY_STATE'!C5)*D16</f>
        <v>1.1320983675942009</v>
      </c>
      <c r="F16" s="24">
        <f>'2_STEADY_STATE'!C5*D16</f>
        <v>0.55760068851654687</v>
      </c>
      <c r="G16" s="24">
        <f>'2_STEADY_STATE'!C5*D16-('2_STEADY_STATE'!C6+'2_STEADY_STATE'!C7+'2_STEADY_STATE'!C8)*C16</f>
        <v>0.26440978288783906</v>
      </c>
      <c r="H16" s="25">
        <f>'2_STEADY_STATE'!C9*D16/C16</f>
        <v>0.18211509684654936</v>
      </c>
      <c r="I16" s="24">
        <f>C16/'2_STEADY_STATE'!C15</f>
        <v>0.34254054893759806</v>
      </c>
    </row>
    <row r="17" spans="2:9" x14ac:dyDescent="0.25">
      <c r="B17" s="26">
        <v>11</v>
      </c>
      <c r="C17" s="24">
        <f>C16+'2_STEADY_STATE'!C5*D16-('2_STEADY_STATE'!C6+'2_STEADY_STATE'!C7+'2_STEADY_STATE'!C8)*C16</f>
        <v>3.9756870693271789</v>
      </c>
      <c r="D17" s="24">
        <f>C17^'2_STEADY_STATE'!C9</f>
        <v>1.7368602553922043</v>
      </c>
      <c r="E17" s="24">
        <f>(1-'2_STEADY_STATE'!C5)*D17</f>
        <v>1.1636963711127768</v>
      </c>
      <c r="F17" s="24">
        <f>'2_STEADY_STATE'!C5*D17</f>
        <v>0.57316388427942744</v>
      </c>
      <c r="G17" s="24">
        <f>'2_STEADY_STATE'!C5*D17-('2_STEADY_STATE'!C6+'2_STEADY_STATE'!C7+'2_STEADY_STATE'!C8)*C17</f>
        <v>0.2590846058025803</v>
      </c>
      <c r="H17" s="25">
        <f>'2_STEADY_STATE'!C9*D17/C17</f>
        <v>0.17474818567006986</v>
      </c>
      <c r="I17" s="24">
        <f>C17/'2_STEADY_STATE'!C15</f>
        <v>0.36694483489753155</v>
      </c>
    </row>
    <row r="18" spans="2:9" x14ac:dyDescent="0.25">
      <c r="B18" s="26">
        <v>12</v>
      </c>
      <c r="C18" s="24">
        <f>C17+'2_STEADY_STATE'!C5*D17-('2_STEADY_STATE'!C6+'2_STEADY_STATE'!C7+'2_STEADY_STATE'!C8)*C17</f>
        <v>4.2347716751297586</v>
      </c>
      <c r="D18" s="24">
        <f>C18^'2_STEADY_STATE'!C9</f>
        <v>1.7812792129395736</v>
      </c>
      <c r="E18" s="24">
        <f>(1-'2_STEADY_STATE'!C5)*D18</f>
        <v>1.1934570726695142</v>
      </c>
      <c r="F18" s="24">
        <f>'2_STEADY_STATE'!C5*D18</f>
        <v>0.5878221402700593</v>
      </c>
      <c r="G18" s="24">
        <f>'2_STEADY_STATE'!C5*D18-('2_STEADY_STATE'!C6+'2_STEADY_STATE'!C7+'2_STEADY_STATE'!C8)*C18</f>
        <v>0.25327517793480836</v>
      </c>
      <c r="H18" s="25">
        <f>'2_STEADY_STATE'!C9*D18/C18</f>
        <v>0.16825268038896035</v>
      </c>
      <c r="I18" s="24">
        <f>C18/'2_STEADY_STATE'!C15</f>
        <v>0.39085762185558776</v>
      </c>
    </row>
    <row r="19" spans="2:9" x14ac:dyDescent="0.25">
      <c r="B19" s="26">
        <v>13</v>
      </c>
      <c r="C19" s="24">
        <f>C18+'2_STEADY_STATE'!C5*D18-('2_STEADY_STATE'!C6+'2_STEADY_STATE'!C7+'2_STEADY_STATE'!C8)*C18</f>
        <v>4.4880468530645672</v>
      </c>
      <c r="D19" s="24">
        <f>C19^'2_STEADY_STATE'!C9</f>
        <v>1.8231523133134424</v>
      </c>
      <c r="E19" s="24">
        <f>(1-'2_STEADY_STATE'!C5)*D19</f>
        <v>1.2215120499200063</v>
      </c>
      <c r="F19" s="24">
        <f>'2_STEADY_STATE'!C5*D19</f>
        <v>0.60164026339343601</v>
      </c>
      <c r="G19" s="24">
        <f>'2_STEADY_STATE'!C5*D19-('2_STEADY_STATE'!C6+'2_STEADY_STATE'!C7+'2_STEADY_STATE'!C8)*C19</f>
        <v>0.24708456200133522</v>
      </c>
      <c r="H19" s="25">
        <f>'2_STEADY_STATE'!C9*D19/C19</f>
        <v>0.16248959719023806</v>
      </c>
      <c r="I19" s="24">
        <f>C19/'2_STEADY_STATE'!C15</f>
        <v>0.41423421481431366</v>
      </c>
    </row>
    <row r="20" spans="2:9" x14ac:dyDescent="0.25">
      <c r="B20" s="26">
        <v>14</v>
      </c>
      <c r="C20" s="24">
        <f>C19+'2_STEADY_STATE'!C5*D19-('2_STEADY_STATE'!C6+'2_STEADY_STATE'!C7+'2_STEADY_STATE'!C8)*C19</f>
        <v>4.7351314150659025</v>
      </c>
      <c r="D20" s="24">
        <f>C20^'2_STEADY_STATE'!C9</f>
        <v>1.8626566816155781</v>
      </c>
      <c r="E20" s="24">
        <f>(1-'2_STEADY_STATE'!C5)*D20</f>
        <v>1.2479799766824371</v>
      </c>
      <c r="F20" s="24">
        <f>'2_STEADY_STATE'!C5*D20</f>
        <v>0.61467670493314075</v>
      </c>
      <c r="G20" s="24">
        <f>'2_STEADY_STATE'!C5*D20-('2_STEADY_STATE'!C6+'2_STEADY_STATE'!C7+'2_STEADY_STATE'!C8)*C20</f>
        <v>0.24060132314293442</v>
      </c>
      <c r="H20" s="25">
        <f>'2_STEADY_STATE'!C9*D20/C20</f>
        <v>0.15734783416478035</v>
      </c>
      <c r="I20" s="24">
        <f>C20/'2_STEADY_STATE'!C15</f>
        <v>0.43703943117774657</v>
      </c>
    </row>
    <row r="21" spans="2:9" x14ac:dyDescent="0.25">
      <c r="B21" s="26">
        <v>15</v>
      </c>
      <c r="C21" s="24">
        <f>C20+'2_STEADY_STATE'!C5*D20-('2_STEADY_STATE'!C6+'2_STEADY_STATE'!C7+'2_STEADY_STATE'!C8)*C20</f>
        <v>4.975732738208837</v>
      </c>
      <c r="D21" s="24">
        <f>C21^'2_STEADY_STATE'!C9</f>
        <v>1.8999528261669085</v>
      </c>
      <c r="E21" s="24">
        <f>(1-'2_STEADY_STATE'!C5)*D21</f>
        <v>1.2729683935318286</v>
      </c>
      <c r="F21" s="24">
        <f>'2_STEADY_STATE'!C5*D21</f>
        <v>0.62698443263507986</v>
      </c>
      <c r="G21" s="24">
        <f>'2_STEADY_STATE'!C5*D21-('2_STEADY_STATE'!C6+'2_STEADY_STATE'!C7+'2_STEADY_STATE'!C8)*C21</f>
        <v>0.23390154631658172</v>
      </c>
      <c r="H21" s="25">
        <f>'2_STEADY_STATE'!C9*D21/C21</f>
        <v>0.15273753042056298</v>
      </c>
      <c r="I21" s="24">
        <f>C21/'2_STEADY_STATE'!C15</f>
        <v>0.45924626266555607</v>
      </c>
    </row>
    <row r="22" spans="2:9" x14ac:dyDescent="0.25">
      <c r="B22" s="26">
        <v>16</v>
      </c>
      <c r="C22" s="24">
        <f>C21+'2_STEADY_STATE'!C5*D21-('2_STEADY_STATE'!C6+'2_STEADY_STATE'!C7+'2_STEADY_STATE'!C8)*C21</f>
        <v>5.2096342845254187</v>
      </c>
      <c r="D22" s="24">
        <f>C22^'2_STEADY_STATE'!C9</f>
        <v>1.9351868078705898</v>
      </c>
      <c r="E22" s="24">
        <f>(1-'2_STEADY_STATE'!C5)*D22</f>
        <v>1.296575161273295</v>
      </c>
      <c r="F22" s="24">
        <f>'2_STEADY_STATE'!C5*D22</f>
        <v>0.63861164659729464</v>
      </c>
      <c r="G22" s="24">
        <f>'2_STEADY_STATE'!C5*D22-('2_STEADY_STATE'!C6+'2_STEADY_STATE'!C7+'2_STEADY_STATE'!C8)*C22</f>
        <v>0.22705053811978654</v>
      </c>
      <c r="H22" s="25">
        <f>'2_STEADY_STATE'!C9*D22/C22</f>
        <v>0.14858523283439112</v>
      </c>
      <c r="I22" s="24">
        <f>C22/'2_STEADY_STATE'!C15</f>
        <v>0.48083472342686556</v>
      </c>
    </row>
    <row r="23" spans="2:9" x14ac:dyDescent="0.25">
      <c r="B23" s="26">
        <v>17</v>
      </c>
      <c r="C23" s="24">
        <f>C22+'2_STEADY_STATE'!C5*D22-('2_STEADY_STATE'!C6+'2_STEADY_STATE'!C7+'2_STEADY_STATE'!C8)*C22</f>
        <v>5.4366848226452058</v>
      </c>
      <c r="D23" s="24">
        <f>C23^'2_STEADY_STATE'!C9</f>
        <v>1.9684920386126854</v>
      </c>
      <c r="E23" s="24">
        <f>(1-'2_STEADY_STATE'!C5)*D23</f>
        <v>1.3188896658704992</v>
      </c>
      <c r="F23" s="24">
        <f>'2_STEADY_STATE'!C5*D23</f>
        <v>0.64960237274218624</v>
      </c>
      <c r="G23" s="24">
        <f>'2_STEADY_STATE'!C5*D23-('2_STEADY_STATE'!C6+'2_STEADY_STATE'!C7+'2_STEADY_STATE'!C8)*C23</f>
        <v>0.22010427175321495</v>
      </c>
      <c r="H23" s="25">
        <f>'2_STEADY_STATE'!C9*D23/C23</f>
        <v>0.14483032236214277</v>
      </c>
      <c r="I23" s="24">
        <f>C23/'2_STEADY_STATE'!C15</f>
        <v>0.50179085522771694</v>
      </c>
    </row>
    <row r="24" spans="2:9" x14ac:dyDescent="0.25">
      <c r="B24" s="26">
        <v>18</v>
      </c>
      <c r="C24" s="24">
        <f>C23+'2_STEADY_STATE'!C5*D23-('2_STEADY_STATE'!C6+'2_STEADY_STATE'!C7+'2_STEADY_STATE'!C8)*C23</f>
        <v>5.6567890943984205</v>
      </c>
      <c r="D24" s="24">
        <f>C24^'2_STEADY_STATE'!C9</f>
        <v>1.9999907856464076</v>
      </c>
      <c r="E24" s="24">
        <f>(1-'2_STEADY_STATE'!C5)*D24</f>
        <v>1.3399938263830931</v>
      </c>
      <c r="F24" s="24">
        <f>'2_STEADY_STATE'!C5*D24</f>
        <v>0.65999695926331459</v>
      </c>
      <c r="G24" s="24">
        <f>'2_STEADY_STATE'!C5*D24-('2_STEADY_STATE'!C6+'2_STEADY_STATE'!C7+'2_STEADY_STATE'!C8)*C24</f>
        <v>0.21311062080583937</v>
      </c>
      <c r="H24" s="25">
        <f>'2_STEADY_STATE'!C9*D24/C24</f>
        <v>0.14142233357272441</v>
      </c>
      <c r="I24" s="24">
        <f>C24/'2_STEADY_STATE'!C15</f>
        <v>0.52210586600455688</v>
      </c>
    </row>
    <row r="25" spans="2:9" x14ac:dyDescent="0.25">
      <c r="B25" s="26">
        <v>19</v>
      </c>
      <c r="C25" s="24">
        <f>C24+'2_STEADY_STATE'!C5*D24-('2_STEADY_STATE'!C6+'2_STEADY_STATE'!C7+'2_STEADY_STATE'!C8)*C24</f>
        <v>5.8698997152042596</v>
      </c>
      <c r="D25" s="24">
        <f>C25^'2_STEADY_STATE'!C9</f>
        <v>2.0297954405224794</v>
      </c>
      <c r="E25" s="24">
        <f>(1-'2_STEADY_STATE'!C5)*D25</f>
        <v>1.359962945150061</v>
      </c>
      <c r="F25" s="24">
        <f>'2_STEADY_STATE'!C5*D25</f>
        <v>0.66983249537241818</v>
      </c>
      <c r="G25" s="24">
        <f>'2_STEADY_STATE'!C5*D25-('2_STEADY_STATE'!C6+'2_STEADY_STATE'!C7+'2_STEADY_STATE'!C8)*C25</f>
        <v>0.20611041787128165</v>
      </c>
      <c r="H25" s="25">
        <f>'2_STEADY_STATE'!C9*D25/C25</f>
        <v>0.13831891780126243</v>
      </c>
      <c r="I25" s="24">
        <f>C25/'2_STEADY_STATE'!C15</f>
        <v>0.54177538229265432</v>
      </c>
    </row>
    <row r="26" spans="2:9" x14ac:dyDescent="0.25">
      <c r="B26" s="26">
        <v>20</v>
      </c>
      <c r="C26" s="24">
        <f>C25+'2_STEADY_STATE'!C5*D25-('2_STEADY_STATE'!C6+'2_STEADY_STATE'!C7+'2_STEADY_STATE'!C8)*C25</f>
        <v>6.0760101330755409</v>
      </c>
      <c r="D26" s="24">
        <f>C26^'2_STEADY_STATE'!C9</f>
        <v>2.0580095976485695</v>
      </c>
      <c r="E26" s="24">
        <f>(1-'2_STEADY_STATE'!C5)*D26</f>
        <v>1.3788664304245415</v>
      </c>
      <c r="F26" s="24">
        <f>'2_STEADY_STATE'!C5*D26</f>
        <v>0.67914316722402801</v>
      </c>
      <c r="G26" s="24">
        <f>'2_STEADY_STATE'!C5*D26-('2_STEADY_STATE'!C6+'2_STEADY_STATE'!C7+'2_STEADY_STATE'!C8)*C26</f>
        <v>0.19913836671106028</v>
      </c>
      <c r="H26" s="25">
        <f>'2_STEADY_STATE'!C9*D26/C26</f>
        <v>0.1354842768576392</v>
      </c>
      <c r="I26" s="24">
        <f>C26/'2_STEADY_STATE'!C15</f>
        <v>0.56079879936185484</v>
      </c>
    </row>
    <row r="27" spans="2:9" x14ac:dyDescent="0.25">
      <c r="B27" s="26">
        <v>21</v>
      </c>
      <c r="C27" s="24">
        <f>C26+'2_STEADY_STATE'!C5*D26-('2_STEADY_STATE'!C6+'2_STEADY_STATE'!C7+'2_STEADY_STATE'!C8)*C26</f>
        <v>6.2751484997866012</v>
      </c>
      <c r="D27" s="24">
        <f>C27^'2_STEADY_STATE'!C9</f>
        <v>2.084728977553767</v>
      </c>
      <c r="E27" s="24">
        <f>(1-'2_STEADY_STATE'!C5)*D27</f>
        <v>1.3967684149610238</v>
      </c>
      <c r="F27" s="24">
        <f>'2_STEADY_STATE'!C5*D27</f>
        <v>0.68796056259274307</v>
      </c>
      <c r="G27" s="24">
        <f>'2_STEADY_STATE'!C5*D27-('2_STEADY_STATE'!C6+'2_STEADY_STATE'!C7+'2_STEADY_STATE'!C8)*C27</f>
        <v>0.19222383110960156</v>
      </c>
      <c r="H27" s="25">
        <f>'2_STEADY_STATE'!C9*D27/C27</f>
        <v>0.13288794536892073</v>
      </c>
      <c r="I27" s="24">
        <f>C27/'2_STEADY_STATE'!C15</f>
        <v>0.57917871554246114</v>
      </c>
    </row>
    <row r="28" spans="2:9" x14ac:dyDescent="0.25">
      <c r="B28" s="26">
        <v>22</v>
      </c>
      <c r="C28" s="24">
        <f>C27+'2_STEADY_STATE'!C5*D27-('2_STEADY_STATE'!C6+'2_STEADY_STATE'!C7+'2_STEADY_STATE'!C8)*C27</f>
        <v>6.467372330896203</v>
      </c>
      <c r="D28" s="24">
        <f>C28^'2_STEADY_STATE'!C9</f>
        <v>2.1100422224189241</v>
      </c>
      <c r="E28" s="24">
        <f>(1-'2_STEADY_STATE'!C5)*D28</f>
        <v>1.413728289020679</v>
      </c>
      <c r="F28" s="24">
        <f>'2_STEADY_STATE'!C5*D28</f>
        <v>0.69631393339824499</v>
      </c>
      <c r="G28" s="24">
        <f>'2_STEADY_STATE'!C5*D28-('2_STEADY_STATE'!C6+'2_STEADY_STATE'!C7+'2_STEADY_STATE'!C8)*C28</f>
        <v>0.1853915192574449</v>
      </c>
      <c r="H28" s="25">
        <f>'2_STEADY_STATE'!C9*D28/C28</f>
        <v>0.13050383459994977</v>
      </c>
      <c r="I28" s="24">
        <f>C28/'2_STEADY_STATE'!C15</f>
        <v>0.59692043936023165</v>
      </c>
    </row>
    <row r="29" spans="2:9" x14ac:dyDescent="0.25">
      <c r="B29" s="26">
        <v>23</v>
      </c>
      <c r="C29" s="24">
        <f>C28+'2_STEADY_STATE'!C5*D28-('2_STEADY_STATE'!C6+'2_STEADY_STATE'!C7+'2_STEADY_STATE'!C8)*C28</f>
        <v>6.6527638501536481</v>
      </c>
      <c r="D29" s="24">
        <f>C29^'2_STEADY_STATE'!C9</f>
        <v>2.1340315857288048</v>
      </c>
      <c r="E29" s="24">
        <f>(1-'2_STEADY_STATE'!C5)*D29</f>
        <v>1.4298011624382991</v>
      </c>
      <c r="F29" s="24">
        <f>'2_STEADY_STATE'!C5*D29</f>
        <v>0.70423042329050567</v>
      </c>
      <c r="G29" s="24">
        <f>'2_STEADY_STATE'!C5*D29-('2_STEADY_STATE'!C6+'2_STEADY_STATE'!C7+'2_STEADY_STATE'!C8)*C29</f>
        <v>0.17866207912836751</v>
      </c>
      <c r="H29" s="25">
        <f>'2_STEADY_STATE'!C9*D29/C29</f>
        <v>0.12830947460607781</v>
      </c>
      <c r="I29" s="24">
        <f>C29/'2_STEADY_STATE'!C15</f>
        <v>0.61403155983804081</v>
      </c>
    </row>
    <row r="30" spans="2:9" x14ac:dyDescent="0.25">
      <c r="B30" s="26">
        <v>24</v>
      </c>
      <c r="C30" s="24">
        <f>C29+'2_STEADY_STATE'!C5*D29-('2_STEADY_STATE'!C6+'2_STEADY_STATE'!C7+'2_STEADY_STATE'!C8)*C29</f>
        <v>6.8314259292820161</v>
      </c>
      <c r="D30" s="24">
        <f>C30^'2_STEADY_STATE'!C9</f>
        <v>2.1567735335275948</v>
      </c>
      <c r="E30" s="24">
        <f>(1-'2_STEADY_STATE'!C5)*D30</f>
        <v>1.4450382674634883</v>
      </c>
      <c r="F30" s="24">
        <f>'2_STEADY_STATE'!C5*D30</f>
        <v>0.71173526606410631</v>
      </c>
      <c r="G30" s="24">
        <f>'2_STEADY_STATE'!C5*D30-('2_STEADY_STATE'!C6+'2_STEADY_STATE'!C7+'2_STEADY_STATE'!C8)*C30</f>
        <v>0.17205261765082702</v>
      </c>
      <c r="H30" s="25">
        <f>'2_STEADY_STATE'!C9*D30/C30</f>
        <v>0.12628540839667846</v>
      </c>
      <c r="I30" s="24">
        <f>C30/'2_STEADY_STATE'!C15</f>
        <v>0.63052157174919043</v>
      </c>
    </row>
    <row r="31" spans="2:9" x14ac:dyDescent="0.25">
      <c r="B31" s="26">
        <v>25</v>
      </c>
      <c r="C31" s="24">
        <f>C30+'2_STEADY_STATE'!C5*D30-('2_STEADY_STATE'!C6+'2_STEADY_STATE'!C7+'2_STEADY_STATE'!C8)*C30</f>
        <v>7.0034785469328433</v>
      </c>
      <c r="D31" s="24">
        <f>C31^'2_STEADY_STATE'!C9</f>
        <v>2.1783392713733596</v>
      </c>
      <c r="E31" s="24">
        <f>(1-'2_STEADY_STATE'!C5)*D31</f>
        <v>1.4594873118201508</v>
      </c>
      <c r="F31" s="24">
        <f>'2_STEADY_STATE'!C5*D31</f>
        <v>0.71885195955320869</v>
      </c>
      <c r="G31" s="24">
        <f>'2_STEADY_STATE'!C5*D31-('2_STEADY_STATE'!C6+'2_STEADY_STATE'!C7+'2_STEADY_STATE'!C8)*C31</f>
        <v>0.16557715434551401</v>
      </c>
      <c r="H31" s="25">
        <f>'2_STEADY_STATE'!C9*D31/C31</f>
        <v>0.12441470373760811</v>
      </c>
      <c r="I31" s="24">
        <f>C31/'2_STEADY_STATE'!C15</f>
        <v>0.64640154878879563</v>
      </c>
    </row>
    <row r="32" spans="2:9" x14ac:dyDescent="0.25">
      <c r="B32" s="26">
        <v>26</v>
      </c>
      <c r="C32" s="24">
        <f>C31+'2_STEADY_STATE'!C5*D31-('2_STEADY_STATE'!C6+'2_STEADY_STATE'!C7+'2_STEADY_STATE'!C8)*C31</f>
        <v>7.1690557012783573</v>
      </c>
      <c r="D32" s="24">
        <f>C32^'2_STEADY_STATE'!C9</f>
        <v>2.1987952084430109</v>
      </c>
      <c r="E32" s="24">
        <f>(1-'2_STEADY_STATE'!C5)*D32</f>
        <v>1.4731927896568171</v>
      </c>
      <c r="F32" s="24">
        <f>'2_STEADY_STATE'!C5*D32</f>
        <v>0.72560241878619358</v>
      </c>
      <c r="G32" s="24">
        <f>'2_STEADY_STATE'!C5*D32-('2_STEADY_STATE'!C6+'2_STEADY_STATE'!C7+'2_STEADY_STATE'!C8)*C32</f>
        <v>0.15924701838520339</v>
      </c>
      <c r="H32" s="25">
        <f>'2_STEADY_STATE'!C9*D32/C32</f>
        <v>0.12268255681433361</v>
      </c>
      <c r="I32" s="24">
        <f>C32/'2_STEADY_STATE'!C15</f>
        <v>0.66168385861465429</v>
      </c>
    </row>
    <row r="33" spans="2:9" x14ac:dyDescent="0.25">
      <c r="B33" s="26">
        <v>27</v>
      </c>
      <c r="C33" s="24">
        <f>C32+'2_STEADY_STATE'!C5*D32-('2_STEADY_STATE'!C6+'2_STEADY_STATE'!C7+'2_STEADY_STATE'!C8)*C32</f>
        <v>7.3283027196635606</v>
      </c>
      <c r="D33" s="24">
        <f>C33^'2_STEADY_STATE'!C9</f>
        <v>2.2182033681574453</v>
      </c>
      <c r="E33" s="24">
        <f>(1-'2_STEADY_STATE'!C5)*D33</f>
        <v>1.4861962566654883</v>
      </c>
      <c r="F33" s="24">
        <f>'2_STEADY_STATE'!C5*D33</f>
        <v>0.73200711149195696</v>
      </c>
      <c r="G33" s="24">
        <f>'2_STEADY_STATE'!C5*D33-('2_STEADY_STATE'!C6+'2_STEADY_STATE'!C7+'2_STEADY_STATE'!C8)*C33</f>
        <v>0.15307119663853563</v>
      </c>
      <c r="H33" s="25">
        <f>'2_STEADY_STATE'!C9*D33/C33</f>
        <v>0.12107596822961386</v>
      </c>
      <c r="I33" s="24">
        <f>C33/'2_STEADY_STATE'!C15</f>
        <v>0.6763819145356329</v>
      </c>
    </row>
    <row r="34" spans="2:9" x14ac:dyDescent="0.25">
      <c r="B34" s="26">
        <v>28</v>
      </c>
      <c r="C34" s="24">
        <f>C33+'2_STEADY_STATE'!C5*D33-('2_STEADY_STATE'!C6+'2_STEADY_STATE'!C7+'2_STEADY_STATE'!C8)*C33</f>
        <v>7.4813739163020969</v>
      </c>
      <c r="D34" s="24">
        <f>C34^'2_STEADY_STATE'!C9</f>
        <v>2.2366217530444765</v>
      </c>
      <c r="E34" s="24">
        <f>(1-'2_STEADY_STATE'!C5)*D34</f>
        <v>1.4985365745397992</v>
      </c>
      <c r="F34" s="24">
        <f>'2_STEADY_STATE'!C5*D34</f>
        <v>0.73808517850467725</v>
      </c>
      <c r="G34" s="24">
        <f>'2_STEADY_STATE'!C5*D34-('2_STEADY_STATE'!C6+'2_STEADY_STATE'!C7+'2_STEADY_STATE'!C8)*C34</f>
        <v>0.14705663911681155</v>
      </c>
      <c r="H34" s="25">
        <f>'2_STEADY_STATE'!C9*D34/C34</f>
        <v>0.11958347640776638</v>
      </c>
      <c r="I34" s="24">
        <f>C34/'2_STEADY_STATE'!C15</f>
        <v>0.69050995932352444</v>
      </c>
    </row>
    <row r="35" spans="2:9" x14ac:dyDescent="0.25">
      <c r="B35" s="26">
        <v>29</v>
      </c>
      <c r="C35" s="24">
        <f>C34+'2_STEADY_STATE'!C5*D34-('2_STEADY_STATE'!C6+'2_STEADY_STATE'!C7+'2_STEADY_STATE'!C8)*C34</f>
        <v>7.6284305554189089</v>
      </c>
      <c r="D35" s="24">
        <f>C35^'2_STEADY_STATE'!C9</f>
        <v>2.2541046702365461</v>
      </c>
      <c r="E35" s="24">
        <f>(1-'2_STEADY_STATE'!C5)*D35</f>
        <v>1.5102501290584858</v>
      </c>
      <c r="F35" s="24">
        <f>'2_STEADY_STATE'!C5*D35</f>
        <v>0.74385454117806027</v>
      </c>
      <c r="G35" s="24">
        <f>'2_STEADY_STATE'!C5*D35-('2_STEADY_STATE'!C6+'2_STEADY_STATE'!C7+'2_STEADY_STATE'!C8)*C35</f>
        <v>0.14120852729996647</v>
      </c>
      <c r="H35" s="25">
        <f>'2_STEADY_STATE'!C9*D35/C35</f>
        <v>0.11819493689355683</v>
      </c>
      <c r="I35" s="24">
        <f>C35/'2_STEADY_STATE'!C15</f>
        <v>0.70408287721679219</v>
      </c>
    </row>
    <row r="36" spans="2:9" x14ac:dyDescent="0.25">
      <c r="B36" s="26">
        <v>30</v>
      </c>
      <c r="C36" s="24">
        <f>C35+'2_STEADY_STATE'!C5*D35-('2_STEADY_STATE'!C6+'2_STEADY_STATE'!C7+'2_STEADY_STATE'!C8)*C35</f>
        <v>7.769639082718875</v>
      </c>
      <c r="D36" s="24">
        <f>C36^'2_STEADY_STATE'!C9</f>
        <v>2.2707030229371923</v>
      </c>
      <c r="E36" s="24">
        <f>(1-'2_STEADY_STATE'!C5)*D36</f>
        <v>1.5213710253679187</v>
      </c>
      <c r="F36" s="24">
        <f>'2_STEADY_STATE'!C5*D36</f>
        <v>0.74933199756927349</v>
      </c>
      <c r="G36" s="24">
        <f>'2_STEADY_STATE'!C5*D36-('2_STEADY_STATE'!C6+'2_STEADY_STATE'!C7+'2_STEADY_STATE'!C8)*C36</f>
        <v>0.13553051003448235</v>
      </c>
      <c r="H36" s="25">
        <f>'2_STEADY_STATE'!C9*D36/C36</f>
        <v>0.11690133859564515</v>
      </c>
      <c r="I36" s="24">
        <f>C36/'2_STEADY_STATE'!C15</f>
        <v>0.71711603069005558</v>
      </c>
    </row>
    <row r="37" spans="2:9" x14ac:dyDescent="0.25">
      <c r="B37" s="26">
        <v>31</v>
      </c>
      <c r="C37" s="24">
        <f>C36+'2_STEADY_STATE'!C5*D36-('2_STEADY_STATE'!C6+'2_STEADY_STATE'!C7+'2_STEADY_STATE'!C8)*C36</f>
        <v>7.9051695927533574</v>
      </c>
      <c r="D37" s="24">
        <f>C37^'2_STEADY_STATE'!C9</f>
        <v>2.2864645723289709</v>
      </c>
      <c r="E37" s="24">
        <f>(1-'2_STEADY_STATE'!C5)*D37</f>
        <v>1.5319312634604103</v>
      </c>
      <c r="F37" s="24">
        <f>'2_STEADY_STATE'!C5*D37</f>
        <v>0.7545333088685604</v>
      </c>
      <c r="G37" s="24">
        <f>'2_STEADY_STATE'!C5*D37-('2_STEADY_STATE'!C6+'2_STEADY_STATE'!C7+'2_STEADY_STATE'!C8)*C37</f>
        <v>0.13002491104104519</v>
      </c>
      <c r="H37" s="25">
        <f>'2_STEADY_STATE'!C9*D37/C37</f>
        <v>0.11569464996297944</v>
      </c>
      <c r="I37" s="24">
        <f>C37/'2_STEADY_STATE'!C15</f>
        <v>0.72962511899629334</v>
      </c>
    </row>
    <row r="38" spans="2:9" x14ac:dyDescent="0.25">
      <c r="B38" s="26">
        <v>32</v>
      </c>
      <c r="C38" s="24">
        <f>C37+'2_STEADY_STATE'!C5*D37-('2_STEADY_STATE'!C6+'2_STEADY_STATE'!C7+'2_STEADY_STATE'!C8)*C37</f>
        <v>8.0351945037944024</v>
      </c>
      <c r="D38" s="24">
        <f>C38^'2_STEADY_STATE'!C9</f>
        <v>2.3014341736933597</v>
      </c>
      <c r="E38" s="24">
        <f>(1-'2_STEADY_STATE'!C5)*D38</f>
        <v>1.5419608963745508</v>
      </c>
      <c r="F38" s="24">
        <f>'2_STEADY_STATE'!C5*D38</f>
        <v>0.75947327731880876</v>
      </c>
      <c r="G38" s="24">
        <f>'2_STEADY_STATE'!C5*D38-('2_STEADY_STATE'!C6+'2_STEADY_STATE'!C7+'2_STEADY_STATE'!C8)*C38</f>
        <v>0.12469291151905093</v>
      </c>
      <c r="H38" s="25">
        <f>'2_STEADY_STATE'!C9*D38/C38</f>
        <v>0.11456768956154427</v>
      </c>
      <c r="I38" s="24">
        <f>C38/'2_STEADY_STATE'!C15</f>
        <v>0.74162605586142671</v>
      </c>
    </row>
    <row r="39" spans="2:9" x14ac:dyDescent="0.25">
      <c r="B39" s="26">
        <v>33</v>
      </c>
      <c r="C39" s="24">
        <f>C38+'2_STEADY_STATE'!C5*D38-('2_STEADY_STATE'!C6+'2_STEADY_STATE'!C7+'2_STEADY_STATE'!C8)*C38</f>
        <v>8.1598874153134542</v>
      </c>
      <c r="D39" s="24">
        <f>C39^'2_STEADY_STATE'!C9</f>
        <v>2.3156539899373745</v>
      </c>
      <c r="E39" s="24">
        <f>(1-'2_STEADY_STATE'!C5)*D39</f>
        <v>1.5514881732580408</v>
      </c>
      <c r="F39" s="24">
        <f>'2_STEADY_STATE'!C5*D39</f>
        <v>0.76416581667933359</v>
      </c>
      <c r="G39" s="24">
        <f>'2_STEADY_STATE'!C5*D39-('2_STEADY_STATE'!C6+'2_STEADY_STATE'!C7+'2_STEADY_STATE'!C8)*C39</f>
        <v>0.11953471086957068</v>
      </c>
      <c r="H39" s="25">
        <f>'2_STEADY_STATE'!C9*D39/C39</f>
        <v>0.11351401665624186</v>
      </c>
      <c r="I39" s="24">
        <f>C39/'2_STEADY_STATE'!C15</f>
        <v>0.75313486403278873</v>
      </c>
    </row>
    <row r="40" spans="2:9" x14ac:dyDescent="0.25">
      <c r="B40" s="26">
        <v>34</v>
      </c>
      <c r="C40" s="24">
        <f>C39+'2_STEADY_STATE'!C5*D39-('2_STEADY_STATE'!C6+'2_STEADY_STATE'!C7+'2_STEADY_STATE'!C8)*C39</f>
        <v>8.2794221261830252</v>
      </c>
      <c r="D40" s="24">
        <f>C40^'2_STEADY_STATE'!C9</f>
        <v>2.3291636852467965</v>
      </c>
      <c r="E40" s="24">
        <f>(1-'2_STEADY_STATE'!C5)*D40</f>
        <v>1.5605396691153535</v>
      </c>
      <c r="F40" s="24">
        <f>'2_STEADY_STATE'!C5*D40</f>
        <v>0.76862401613144293</v>
      </c>
      <c r="G40" s="24">
        <f>'2_STEADY_STATE'!C5*D40-('2_STEADY_STATE'!C6+'2_STEADY_STATE'!C7+'2_STEADY_STATE'!C8)*C40</f>
        <v>0.11454966816298395</v>
      </c>
      <c r="H40" s="25">
        <f>'2_STEADY_STATE'!C9*D40/C40</f>
        <v>0.11252783828383378</v>
      </c>
      <c r="I40" s="24">
        <f>C40/'2_STEADY_STATE'!C15</f>
        <v>0.76416758466187529</v>
      </c>
    </row>
    <row r="41" spans="2:9" x14ac:dyDescent="0.25">
      <c r="B41" s="26">
        <v>35</v>
      </c>
      <c r="C41" s="24">
        <f>C40+'2_STEADY_STATE'!C5*D40-('2_STEADY_STATE'!C6+'2_STEADY_STATE'!C7+'2_STEADY_STATE'!C8)*C40</f>
        <v>8.3939717943460099</v>
      </c>
      <c r="D41" s="24">
        <f>C41^'2_STEADY_STATE'!C9</f>
        <v>2.3420006011922587</v>
      </c>
      <c r="E41" s="24">
        <f>(1-'2_STEADY_STATE'!C5)*D41</f>
        <v>1.5691404027988132</v>
      </c>
      <c r="F41" s="24">
        <f>'2_STEADY_STATE'!C5*D41</f>
        <v>0.77286019839344544</v>
      </c>
      <c r="G41" s="24">
        <f>'2_STEADY_STATE'!C5*D41-('2_STEADY_STATE'!C6+'2_STEADY_STATE'!C7+'2_STEADY_STATE'!C8)*C41</f>
        <v>0.10973642664011063</v>
      </c>
      <c r="H41" s="25">
        <f>'2_STEADY_STATE'!C9*D41/C41</f>
        <v>0.1116039299903189</v>
      </c>
      <c r="I41" s="24">
        <f>C41/'2_STEADY_STATE'!C15</f>
        <v>0.77474019974416519</v>
      </c>
    </row>
    <row r="42" spans="2:9" x14ac:dyDescent="0.25">
      <c r="B42" s="26">
        <v>36</v>
      </c>
      <c r="C42" s="24">
        <f>C41+'2_STEADY_STATE'!C5*D41-('2_STEADY_STATE'!C6+'2_STEADY_STATE'!C7+'2_STEADY_STATE'!C8)*C41</f>
        <v>8.5037082209861197</v>
      </c>
      <c r="D42" s="24">
        <f>C42^'2_STEADY_STATE'!C9</f>
        <v>2.3541999172864627</v>
      </c>
      <c r="E42" s="24">
        <f>(1-'2_STEADY_STATE'!C5)*D42</f>
        <v>1.5773139445819297</v>
      </c>
      <c r="F42" s="24">
        <f>'2_STEADY_STATE'!C5*D42</f>
        <v>0.77688597270453275</v>
      </c>
      <c r="G42" s="24">
        <f>'2_STEADY_STATE'!C5*D42-('2_STEADY_STATE'!C6+'2_STEADY_STATE'!C7+'2_STEADY_STATE'!C8)*C42</f>
        <v>0.10509302324662928</v>
      </c>
      <c r="H42" s="25">
        <f>'2_STEADY_STATE'!C9*D42/C42</f>
        <v>0.11073756794602069</v>
      </c>
      <c r="I42" s="24">
        <f>C42/'2_STEADY_STATE'!C15</f>
        <v>0.78486856605004618</v>
      </c>
    </row>
    <row r="43" spans="2:9" x14ac:dyDescent="0.25">
      <c r="B43" s="26">
        <v>37</v>
      </c>
      <c r="C43" s="24">
        <f>C42+'2_STEADY_STATE'!C5*D42-('2_STEADY_STATE'!C6+'2_STEADY_STATE'!C7+'2_STEADY_STATE'!C8)*C42</f>
        <v>8.6088012442327475</v>
      </c>
      <c r="D43" s="24">
        <f>C43^'2_STEADY_STATE'!C9</f>
        <v>2.365794797716203</v>
      </c>
      <c r="E43" s="24">
        <f>(1-'2_STEADY_STATE'!C5)*D43</f>
        <v>1.5850825144698559</v>
      </c>
      <c r="F43" s="24">
        <f>'2_STEADY_STATE'!C5*D43</f>
        <v>0.78071228324634701</v>
      </c>
      <c r="G43" s="24">
        <f>'2_STEADY_STATE'!C5*D43-('2_STEADY_STATE'!C6+'2_STEADY_STATE'!C7+'2_STEADY_STATE'!C8)*C43</f>
        <v>0.10061698495195992</v>
      </c>
      <c r="H43" s="25">
        <f>'2_STEADY_STATE'!C9*D43/C43</f>
        <v>0.10992447057834485</v>
      </c>
      <c r="I43" s="24">
        <f>C43/'2_STEADY_STATE'!C15</f>
        <v>0.79456835916546431</v>
      </c>
    </row>
    <row r="44" spans="2:9" x14ac:dyDescent="0.25">
      <c r="B44" s="26">
        <v>38</v>
      </c>
      <c r="C44" s="24">
        <f>C43+'2_STEADY_STATE'!C5*D43-('2_STEADY_STATE'!C6+'2_STEADY_STATE'!C7+'2_STEADY_STATE'!C8)*C43</f>
        <v>8.7094182291847062</v>
      </c>
      <c r="D44" s="24">
        <f>C44^'2_STEADY_STATE'!C9</f>
        <v>2.3768165257419125</v>
      </c>
      <c r="E44" s="24">
        <f>(1-'2_STEADY_STATE'!C5)*D44</f>
        <v>1.5924670722470813</v>
      </c>
      <c r="F44" s="24">
        <f>'2_STEADY_STATE'!C5*D44</f>
        <v>0.78434945349483121</v>
      </c>
      <c r="G44" s="24">
        <f>'2_STEADY_STATE'!C5*D44-('2_STEADY_STATE'!C6+'2_STEADY_STATE'!C7+'2_STEADY_STATE'!C8)*C44</f>
        <v>9.6305413389239369E-2</v>
      </c>
      <c r="H44" s="25">
        <f>'2_STEADY_STATE'!C9*D44/C44</f>
        <v>0.10916074820140577</v>
      </c>
      <c r="I44" s="24">
        <f>C44/'2_STEADY_STATE'!C15</f>
        <v>0.80385502642253592</v>
      </c>
    </row>
    <row r="45" spans="2:9" x14ac:dyDescent="0.25">
      <c r="B45" s="26">
        <v>39</v>
      </c>
      <c r="C45" s="24">
        <f>C44+'2_STEADY_STATE'!C5*D44-('2_STEADY_STATE'!C6+'2_STEADY_STATE'!C7+'2_STEADY_STATE'!C8)*C44</f>
        <v>8.8057236425739465</v>
      </c>
      <c r="D45" s="24">
        <f>C45^'2_STEADY_STATE'!C9</f>
        <v>2.3872946270623689</v>
      </c>
      <c r="E45" s="24">
        <f>(1-'2_STEADY_STATE'!C5)*D45</f>
        <v>1.5994874001317869</v>
      </c>
      <c r="F45" s="24">
        <f>'2_STEADY_STATE'!C5*D45</f>
        <v>0.78780722693058181</v>
      </c>
      <c r="G45" s="24">
        <f>'2_STEADY_STATE'!C5*D45-('2_STEADY_STATE'!C6+'2_STEADY_STATE'!C7+'2_STEADY_STATE'!C8)*C45</f>
        <v>9.2155059167239983E-2</v>
      </c>
      <c r="H45" s="25">
        <f>'2_STEADY_STATE'!C9*D45/C45</f>
        <v>0.10844285939296427</v>
      </c>
      <c r="I45" s="24">
        <f>C45/'2_STEADY_STATE'!C15</f>
        <v>0.81274374764219515</v>
      </c>
    </row>
    <row r="46" spans="2:9" x14ac:dyDescent="0.25">
      <c r="B46" s="26">
        <v>40</v>
      </c>
      <c r="C46" s="24">
        <f>C45+'2_STEADY_STATE'!C5*D45-('2_STEADY_STATE'!C6+'2_STEADY_STATE'!C7+'2_STEADY_STATE'!C8)*C45</f>
        <v>8.8978787017411864</v>
      </c>
      <c r="D46" s="24">
        <f>C46^'2_STEADY_STATE'!C9</f>
        <v>2.3972569832766757</v>
      </c>
      <c r="E46" s="24">
        <f>(1-'2_STEADY_STATE'!C5)*D46</f>
        <v>1.6061621787953726</v>
      </c>
      <c r="F46" s="24">
        <f>'2_STEADY_STATE'!C5*D46</f>
        <v>0.79109480448130298</v>
      </c>
      <c r="G46" s="24">
        <f>'2_STEADY_STATE'!C5*D46-('2_STEADY_STATE'!C6+'2_STEADY_STATE'!C7+'2_STEADY_STATE'!C8)*C46</f>
        <v>8.8162387043749235E-2</v>
      </c>
      <c r="H46" s="25">
        <f>'2_STEADY_STATE'!C9*D46/C46</f>
        <v>0.10776757308717042</v>
      </c>
      <c r="I46" s="24">
        <f>C46/'2_STEADY_STATE'!C15</f>
        <v>0.8212494027356223</v>
      </c>
    </row>
    <row r="47" spans="2:9" x14ac:dyDescent="0.25">
      <c r="B47" s="26">
        <v>41</v>
      </c>
      <c r="C47" s="24">
        <f>C46+'2_STEADY_STATE'!C5*D46-('2_STEADY_STATE'!C6+'2_STEADY_STATE'!C7+'2_STEADY_STATE'!C8)*C46</f>
        <v>8.9860410887849351</v>
      </c>
      <c r="D47" s="24">
        <f>C47^'2_STEADY_STATE'!C9</f>
        <v>2.4067299364346812</v>
      </c>
      <c r="E47" s="24">
        <f>(1-'2_STEADY_STATE'!C5)*D47</f>
        <v>1.6125090574112362</v>
      </c>
      <c r="F47" s="24">
        <f>'2_STEADY_STATE'!C5*D47</f>
        <v>0.79422087902344485</v>
      </c>
      <c r="G47" s="24">
        <f>'2_STEADY_STATE'!C5*D47-('2_STEADY_STATE'!C6+'2_STEADY_STATE'!C7+'2_STEADY_STATE'!C8)*C47</f>
        <v>8.4323633009435017E-2</v>
      </c>
      <c r="H47" s="25">
        <f>'2_STEADY_STATE'!C9*D47/C47</f>
        <v>0.10713193552780036</v>
      </c>
      <c r="I47" s="24">
        <f>C47/'2_STEADY_STATE'!C15</f>
        <v>0.82938654532099576</v>
      </c>
    </row>
    <row r="48" spans="2:9" x14ac:dyDescent="0.25">
      <c r="B48" s="26">
        <v>42</v>
      </c>
      <c r="C48" s="24">
        <f>C47+'2_STEADY_STATE'!C5*D47-('2_STEADY_STATE'!C6+'2_STEADY_STATE'!C7+'2_STEADY_STATE'!C8)*C47</f>
        <v>9.0703647217943697</v>
      </c>
      <c r="D48" s="24">
        <f>C48^'2_STEADY_STATE'!C9</f>
        <v>2.415738385546498</v>
      </c>
      <c r="E48" s="24">
        <f>(1-'2_STEADY_STATE'!C5)*D48</f>
        <v>1.6185447183161534</v>
      </c>
      <c r="F48" s="24">
        <f>'2_STEADY_STATE'!C5*D48</f>
        <v>0.79719366723034435</v>
      </c>
      <c r="G48" s="24">
        <f>'2_STEADY_STATE'!C5*D48-('2_STEADY_STATE'!C6+'2_STEADY_STATE'!C7+'2_STEADY_STATE'!C8)*C48</f>
        <v>8.063485420858918E-2</v>
      </c>
      <c r="H48" s="25">
        <f>'2_STEADY_STATE'!C9*D48/C48</f>
        <v>0.10653324136975158</v>
      </c>
      <c r="I48" s="24">
        <f>C48/'2_STEADY_STATE'!C15</f>
        <v>0.83716938160892407</v>
      </c>
    </row>
    <row r="49" spans="2:9" x14ac:dyDescent="0.25">
      <c r="B49" s="26">
        <v>43</v>
      </c>
      <c r="C49" s="24">
        <f>C48+'2_STEADY_STATE'!C5*D48-('2_STEADY_STATE'!C6+'2_STEADY_STATE'!C7+'2_STEADY_STATE'!C8)*C48</f>
        <v>9.1509995760029579</v>
      </c>
      <c r="D49" s="24">
        <f>C49^'2_STEADY_STATE'!C9</f>
        <v>2.4243058758183214</v>
      </c>
      <c r="E49" s="24">
        <f>(1-'2_STEADY_STATE'!C5)*D49</f>
        <v>1.6242849367982752</v>
      </c>
      <c r="F49" s="24">
        <f>'2_STEADY_STATE'!C5*D49</f>
        <v>0.80002093902004612</v>
      </c>
      <c r="G49" s="24">
        <f>'2_STEADY_STATE'!C5*D49-('2_STEADY_STATE'!C6+'2_STEADY_STATE'!C7+'2_STEADY_STATE'!C8)*C49</f>
        <v>7.7091972515812457E-2</v>
      </c>
      <c r="H49" s="25">
        <f>'2_STEADY_STATE'!C9*D49/C49</f>
        <v>0.10596900833328321</v>
      </c>
      <c r="I49" s="24">
        <f>C49/'2_STEADY_STATE'!C15</f>
        <v>0.84461175389542398</v>
      </c>
    </row>
    <row r="50" spans="2:9" x14ac:dyDescent="0.25">
      <c r="B50" s="26">
        <v>44</v>
      </c>
      <c r="C50" s="24">
        <f>C49+'2_STEADY_STATE'!C5*D49-('2_STEADY_STATE'!C6+'2_STEADY_STATE'!C7+'2_STEADY_STATE'!C8)*C49</f>
        <v>9.2280915485187691</v>
      </c>
      <c r="D50" s="24">
        <f>C50^'2_STEADY_STATE'!C9</f>
        <v>2.4324546812927288</v>
      </c>
      <c r="E50" s="24">
        <f>(1-'2_STEADY_STATE'!C5)*D50</f>
        <v>1.6297446364661281</v>
      </c>
      <c r="F50" s="24">
        <f>'2_STEADY_STATE'!C5*D50</f>
        <v>0.80271004482660058</v>
      </c>
      <c r="G50" s="24">
        <f>'2_STEADY_STATE'!C5*D50-('2_STEADY_STATE'!C6+'2_STEADY_STATE'!C7+'2_STEADY_STATE'!C8)*C50</f>
        <v>7.3690812493617863E-2</v>
      </c>
      <c r="H50" s="25">
        <f>'2_STEADY_STATE'!C9*D50/C50</f>
        <v>0.10543695491114498</v>
      </c>
      <c r="I50" s="24">
        <f>C50/'2_STEADY_STATE'!C15</f>
        <v>0.8517271280769052</v>
      </c>
    </row>
    <row r="51" spans="2:9" x14ac:dyDescent="0.25">
      <c r="B51" s="26">
        <v>45</v>
      </c>
      <c r="C51" s="24">
        <f>C50+'2_STEADY_STATE'!C5*D50-('2_STEADY_STATE'!C6+'2_STEADY_STATE'!C7+'2_STEADY_STATE'!C8)*C50</f>
        <v>9.3017823610123873</v>
      </c>
      <c r="D51" s="24">
        <f>C51^'2_STEADY_STATE'!C9</f>
        <v>2.4402058814946335</v>
      </c>
      <c r="E51" s="24">
        <f>(1-'2_STEADY_STATE'!C5)*D51</f>
        <v>1.6349379406014042</v>
      </c>
      <c r="F51" s="24">
        <f>'2_STEADY_STATE'!C5*D51</f>
        <v>0.80526794089322906</v>
      </c>
      <c r="G51" s="24">
        <f>'2_STEADY_STATE'!C5*D51-('2_STEADY_STATE'!C6+'2_STEADY_STATE'!C7+'2_STEADY_STATE'!C8)*C51</f>
        <v>7.0427134373250433E-2</v>
      </c>
      <c r="H51" s="25">
        <f>'2_STEADY_STATE'!C9*D51/C51</f>
        <v>0.10493498070746289</v>
      </c>
      <c r="I51" s="24">
        <f>C51/'2_STEADY_STATE'!C15</f>
        <v>0.85852858466853577</v>
      </c>
    </row>
    <row r="52" spans="2:9" x14ac:dyDescent="0.25">
      <c r="B52" s="26">
        <v>46</v>
      </c>
      <c r="C52" s="24">
        <f>C51+'2_STEADY_STATE'!C5*D51-('2_STEADY_STATE'!C6+'2_STEADY_STATE'!C7+'2_STEADY_STATE'!C8)*C51</f>
        <v>9.3722094953856381</v>
      </c>
      <c r="D52" s="24">
        <f>C52^'2_STEADY_STATE'!C9</f>
        <v>2.4475794326173723</v>
      </c>
      <c r="E52" s="24">
        <f>(1-'2_STEADY_STATE'!C5)*D52</f>
        <v>1.6398782198536392</v>
      </c>
      <c r="F52" s="24">
        <f>'2_STEADY_STATE'!C5*D52</f>
        <v>0.80770121276373286</v>
      </c>
      <c r="G52" s="24">
        <f>'2_STEADY_STATE'!C5*D52-('2_STEADY_STATE'!C6+'2_STEADY_STATE'!C7+'2_STEADY_STATE'!C8)*C52</f>
        <v>6.729666262826739E-2</v>
      </c>
      <c r="H52" s="25">
        <f>'2_STEADY_STATE'!C9*D52/C52</f>
        <v>0.10446114905230944</v>
      </c>
      <c r="I52" s="24">
        <f>C52/'2_STEADY_STATE'!C15</f>
        <v>0.86502881286664501</v>
      </c>
    </row>
    <row r="53" spans="2:9" x14ac:dyDescent="0.25">
      <c r="B53" s="26">
        <v>47</v>
      </c>
      <c r="C53" s="24">
        <f>C52+'2_STEADY_STATE'!C5*D52-('2_STEADY_STATE'!C6+'2_STEADY_STATE'!C7+'2_STEADY_STATE'!C8)*C52</f>
        <v>9.4395061580139057</v>
      </c>
      <c r="D53" s="24">
        <f>C53^'2_STEADY_STATE'!C9</f>
        <v>2.4545942337253588</v>
      </c>
      <c r="E53" s="24">
        <f>(1-'2_STEADY_STATE'!C5)*D53</f>
        <v>1.6445781365959902</v>
      </c>
      <c r="F53" s="24">
        <f>'2_STEADY_STATE'!C5*D53</f>
        <v>0.8100160971293684</v>
      </c>
      <c r="G53" s="24">
        <f>'2_STEADY_STATE'!C5*D53-('2_STEADY_STATE'!C6+'2_STEADY_STATE'!C7+'2_STEADY_STATE'!C8)*C53</f>
        <v>6.4295110646269804E-2</v>
      </c>
      <c r="H53" s="25">
        <f>'2_STEADY_STATE'!C9*D53/C53</f>
        <v>0.10401367158986255</v>
      </c>
      <c r="I53" s="24">
        <f>C53/'2_STEADY_STATE'!C15</f>
        <v>0.87124010724838918</v>
      </c>
    </row>
    <row r="54" spans="2:9" x14ac:dyDescent="0.25">
      <c r="B54" s="26">
        <v>48</v>
      </c>
      <c r="C54" s="24">
        <f>C53+'2_STEADY_STATE'!C5*D53-('2_STEADY_STATE'!C6+'2_STEADY_STATE'!C7+'2_STEADY_STATE'!C8)*C53</f>
        <v>9.503801268660176</v>
      </c>
      <c r="D54" s="24">
        <f>C54^'2_STEADY_STATE'!C9</f>
        <v>2.4612681883991141</v>
      </c>
      <c r="E54" s="24">
        <f>(1-'2_STEADY_STATE'!C5)*D54</f>
        <v>1.6490496862274062</v>
      </c>
      <c r="F54" s="24">
        <f>'2_STEADY_STATE'!C5*D54</f>
        <v>0.81221850217170766</v>
      </c>
      <c r="G54" s="24">
        <f>'2_STEADY_STATE'!C5*D54-('2_STEADY_STATE'!C6+'2_STEADY_STATE'!C7+'2_STEADY_STATE'!C8)*C54</f>
        <v>6.1418201947553763E-2</v>
      </c>
      <c r="H54" s="25">
        <f>'2_STEADY_STATE'!C9*D54/C54</f>
        <v>0.10359089458300923</v>
      </c>
      <c r="I54" s="24">
        <f>C54/'2_STEADY_STATE'!C15</f>
        <v>0.87717436674854821</v>
      </c>
    </row>
    <row r="55" spans="2:9" x14ac:dyDescent="0.25">
      <c r="B55" s="26">
        <v>49</v>
      </c>
      <c r="C55" s="24">
        <f>C54+'2_STEADY_STATE'!C5*D54-('2_STEADY_STATE'!C6+'2_STEADY_STATE'!C7+'2_STEADY_STATE'!C8)*C54</f>
        <v>9.5652194706077296</v>
      </c>
      <c r="D55" s="24">
        <f>C55^'2_STEADY_STATE'!C9</f>
        <v>2.4676182622042133</v>
      </c>
      <c r="E55" s="24">
        <f>(1-'2_STEADY_STATE'!C5)*D55</f>
        <v>1.6533042356768228</v>
      </c>
      <c r="F55" s="24">
        <f>'2_STEADY_STATE'!C5*D55</f>
        <v>0.81431402652739049</v>
      </c>
      <c r="G55" s="24">
        <f>'2_STEADY_STATE'!C5*D55-('2_STEADY_STATE'!C6+'2_STEADY_STATE'!C7+'2_STEADY_STATE'!C8)*C55</f>
        <v>5.8661688349379792E-2</v>
      </c>
      <c r="H55" s="25">
        <f>'2_STEADY_STATE'!C9*D55/C55</f>
        <v>0.10319128671482254</v>
      </c>
      <c r="I55" s="24">
        <f>C55/'2_STEADY_STATE'!C15</f>
        <v>0.88284309559474539</v>
      </c>
    </row>
    <row r="56" spans="2:9" x14ac:dyDescent="0.25">
      <c r="B56" s="26">
        <v>50</v>
      </c>
      <c r="C56" s="24">
        <f>C55+'2_STEADY_STATE'!C5*D55-('2_STEADY_STATE'!C6+'2_STEADY_STATE'!C7+'2_STEADY_STATE'!C8)*C55</f>
        <v>9.6238811589571096</v>
      </c>
      <c r="D56" s="24">
        <f>C56^'2_STEADY_STATE'!C9</f>
        <v>2.4736605363267938</v>
      </c>
      <c r="E56" s="24">
        <f>(1-'2_STEADY_STATE'!C5)*D56</f>
        <v>1.6573525593389518</v>
      </c>
      <c r="F56" s="24">
        <f>'2_STEADY_STATE'!C5*D56</f>
        <v>0.81630797698784197</v>
      </c>
      <c r="G56" s="24">
        <f>'2_STEADY_STATE'!C5*D56-('2_STEADY_STATE'!C6+'2_STEADY_STATE'!C7+'2_STEADY_STATE'!C8)*C56</f>
        <v>5.6021365430230285E-2</v>
      </c>
      <c r="H56" s="25">
        <f>'2_STEADY_STATE'!C9*D56/C56</f>
        <v>0.1028134281988516</v>
      </c>
      <c r="I56" s="24">
        <f>C56/'2_STEADY_STATE'!C15</f>
        <v>0.88825740591917857</v>
      </c>
    </row>
    <row r="57" spans="2:9" x14ac:dyDescent="0.25">
      <c r="B57" s="26">
        <v>51</v>
      </c>
      <c r="C57" s="24">
        <f>C56+'2_STEADY_STATE'!C5*D56-('2_STEADY_STATE'!C6+'2_STEADY_STATE'!C7+'2_STEADY_STATE'!C8)*C56</f>
        <v>9.6799025243873391</v>
      </c>
      <c r="D57" s="24">
        <f>C57^'2_STEADY_STATE'!C9</f>
        <v>2.4794102576841341</v>
      </c>
      <c r="E57" s="24">
        <f>(1-'2_STEADY_STATE'!C5)*D57</f>
        <v>1.6612048726483697</v>
      </c>
      <c r="F57" s="24">
        <f>'2_STEADY_STATE'!C5*D57</f>
        <v>0.81820538503576434</v>
      </c>
      <c r="G57" s="24">
        <f>'2_STEADY_STATE'!C5*D57-('2_STEADY_STATE'!C6+'2_STEADY_STATE'!C7+'2_STEADY_STATE'!C8)*C57</f>
        <v>5.3493085609164548E-2</v>
      </c>
      <c r="H57" s="25">
        <f>'2_STEADY_STATE'!C9*D57/C57</f>
        <v>0.10245600103668652</v>
      </c>
      <c r="I57" s="24">
        <f>C57/'2_STEADY_STATE'!C15</f>
        <v>0.89342802179765834</v>
      </c>
    </row>
    <row r="58" spans="2:9" x14ac:dyDescent="0.25">
      <c r="B58" s="26">
        <v>52</v>
      </c>
      <c r="C58" s="24">
        <f>C57+'2_STEADY_STATE'!C5*D57-('2_STEADY_STATE'!C6+'2_STEADY_STATE'!C7+'2_STEADY_STATE'!C8)*C57</f>
        <v>9.7333956099965029</v>
      </c>
      <c r="D58" s="24">
        <f>C58^'2_STEADY_STATE'!C9</f>
        <v>2.4848818857886048</v>
      </c>
      <c r="E58" s="24">
        <f>(1-'2_STEADY_STATE'!C5)*D58</f>
        <v>1.6648708634783651</v>
      </c>
      <c r="F58" s="24">
        <f>'2_STEADY_STATE'!C5*D58</f>
        <v>0.82001102231023959</v>
      </c>
      <c r="G58" s="24">
        <f>'2_STEADY_STATE'!C5*D58-('2_STEADY_STATE'!C6+'2_STEADY_STATE'!C7+'2_STEADY_STATE'!C8)*C58</f>
        <v>5.1072769120515837E-2</v>
      </c>
      <c r="H58" s="25">
        <f>'2_STEADY_STATE'!C9*D58/C58</f>
        <v>0.1021177802836475</v>
      </c>
      <c r="I58" s="24">
        <f>C58/'2_STEADY_STATE'!C15</f>
        <v>0.89836528449583541</v>
      </c>
    </row>
    <row r="59" spans="2:9" x14ac:dyDescent="0.25">
      <c r="B59" s="26">
        <v>53</v>
      </c>
      <c r="C59" s="24">
        <f>C58+'2_STEADY_STATE'!C5*D58-('2_STEADY_STATE'!C6+'2_STEADY_STATE'!C7+'2_STEADY_STATE'!C8)*C58</f>
        <v>9.7844683791170191</v>
      </c>
      <c r="D59" s="24">
        <f>C59^'2_STEADY_STATE'!C9</f>
        <v>2.4900891366166733</v>
      </c>
      <c r="E59" s="24">
        <f>(1-'2_STEADY_STATE'!C5)*D59</f>
        <v>1.6683597215331709</v>
      </c>
      <c r="F59" s="24">
        <f>'2_STEADY_STATE'!C5*D59</f>
        <v>0.82172941508350228</v>
      </c>
      <c r="G59" s="24">
        <f>'2_STEADY_STATE'!C5*D59-('2_STEADY_STATE'!C6+'2_STEADY_STATE'!C7+'2_STEADY_STATE'!C8)*C59</f>
        <v>4.8756413133257737E-2</v>
      </c>
      <c r="H59" s="25">
        <f>'2_STEADY_STATE'!C9*D59/C59</f>
        <v>0.10179762620241149</v>
      </c>
      <c r="I59" s="24">
        <f>C59/'2_STEADY_STATE'!C15</f>
        <v>0.90307915872836131</v>
      </c>
    </row>
    <row r="60" spans="2:9" x14ac:dyDescent="0.25">
      <c r="B60" s="26">
        <v>54</v>
      </c>
      <c r="C60" s="24">
        <f>C59+'2_STEADY_STATE'!C5*D59-('2_STEADY_STATE'!C6+'2_STEADY_STATE'!C7+'2_STEADY_STATE'!C8)*C59</f>
        <v>9.8332247922502773</v>
      </c>
      <c r="D60" s="24">
        <f>C60^'2_STEADY_STATE'!C9</f>
        <v>2.4950450237109676</v>
      </c>
      <c r="E60" s="24">
        <f>(1-'2_STEADY_STATE'!C5)*D60</f>
        <v>1.671680165886348</v>
      </c>
      <c r="F60" s="24">
        <f>'2_STEADY_STATE'!C5*D60</f>
        <v>0.82336485782461932</v>
      </c>
      <c r="G60" s="24">
        <f>'2_STEADY_STATE'!C5*D60-('2_STEADY_STATE'!C6+'2_STEADY_STATE'!C7+'2_STEADY_STATE'!C8)*C60</f>
        <v>4.6540099236847432E-2</v>
      </c>
      <c r="H60" s="25">
        <f>'2_STEADY_STATE'!C9*D60/C60</f>
        <v>0.10149447720049491</v>
      </c>
      <c r="I60" s="24">
        <f>C60/'2_STEADY_STATE'!C15</f>
        <v>0.90757923975974064</v>
      </c>
    </row>
    <row r="61" spans="2:9" x14ac:dyDescent="0.25">
      <c r="B61" s="26">
        <v>55</v>
      </c>
      <c r="C61" s="24">
        <f>C60+'2_STEADY_STATE'!C5*D60-('2_STEADY_STATE'!C6+'2_STEADY_STATE'!C7+'2_STEADY_STATE'!C8)*C60</f>
        <v>9.8797648914871257</v>
      </c>
      <c r="D61" s="24">
        <f>C61^'2_STEADY_STATE'!C9</f>
        <v>2.4997618967224184</v>
      </c>
      <c r="E61" s="24">
        <f>(1-'2_STEADY_STATE'!C5)*D61</f>
        <v>1.6748404708040201</v>
      </c>
      <c r="F61" s="24">
        <f>'2_STEADY_STATE'!C5*D61</f>
        <v>0.82492142591839812</v>
      </c>
      <c r="G61" s="24">
        <f>'2_STEADY_STATE'!C5*D61-('2_STEADY_STATE'!C6+'2_STEADY_STATE'!C7+'2_STEADY_STATE'!C8)*C61</f>
        <v>4.4419999490915241E-2</v>
      </c>
      <c r="H61" s="25">
        <f>'2_STEADY_STATE'!C9*D61/C61</f>
        <v>0.10120734346123285</v>
      </c>
      <c r="I61" s="24">
        <f>C61/'2_STEADY_STATE'!C15</f>
        <v>0.91187476119610711</v>
      </c>
    </row>
    <row r="62" spans="2:9" x14ac:dyDescent="0.25">
      <c r="B62" s="26">
        <v>56</v>
      </c>
      <c r="C62" s="24">
        <f>C61+'2_STEADY_STATE'!C5*D61-('2_STEADY_STATE'!C6+'2_STEADY_STATE'!C7+'2_STEADY_STATE'!C8)*C61</f>
        <v>9.9241848909780419</v>
      </c>
      <c r="D62" s="24">
        <f>C62^'2_STEADY_STATE'!C9</f>
        <v>2.5042514775807798</v>
      </c>
      <c r="E62" s="24">
        <f>(1-'2_STEADY_STATE'!C5)*D62</f>
        <v>1.6778484899791224</v>
      </c>
      <c r="F62" s="24">
        <f>'2_STEADY_STATE'!C5*D62</f>
        <v>0.82640298760165742</v>
      </c>
      <c r="G62" s="24">
        <f>'2_STEADY_STATE'!C5*D62-('2_STEADY_STATE'!C6+'2_STEADY_STATE'!C7+'2_STEADY_STATE'!C8)*C62</f>
        <v>4.239238121439215E-2</v>
      </c>
      <c r="H62" s="25">
        <f>'2_STEADY_STATE'!C9*D62/C62</f>
        <v>0.1009353011896167</v>
      </c>
      <c r="I62" s="24">
        <f>C62/'2_STEADY_STATE'!C15</f>
        <v>0.91597460333536818</v>
      </c>
    </row>
    <row r="63" spans="2:9" x14ac:dyDescent="0.25">
      <c r="B63" s="26">
        <v>57</v>
      </c>
      <c r="C63" s="24">
        <f>C62+'2_STEADY_STATE'!C5*D62-('2_STEADY_STATE'!C6+'2_STEADY_STATE'!C7+'2_STEADY_STATE'!C8)*C62</f>
        <v>9.9665772721924331</v>
      </c>
      <c r="D63" s="24">
        <f>C63^'2_STEADY_STATE'!C9</f>
        <v>2.5085248944651233</v>
      </c>
      <c r="E63" s="24">
        <f>(1-'2_STEADY_STATE'!C5)*D63</f>
        <v>1.6807116792916323</v>
      </c>
      <c r="F63" s="24">
        <f>'2_STEADY_STATE'!C5*D63</f>
        <v>0.82781321517349071</v>
      </c>
      <c r="G63" s="24">
        <f>'2_STEADY_STATE'!C5*D63-('2_STEADY_STATE'!C6+'2_STEADY_STATE'!C7+'2_STEADY_STATE'!C8)*C63</f>
        <v>4.045361067028852E-2</v>
      </c>
      <c r="H63" s="25">
        <f>'2_STEADY_STATE'!C9*D63/C63</f>
        <v>0.10067748740439161</v>
      </c>
      <c r="I63" s="24">
        <f>C63/'2_STEADY_STATE'!C15</f>
        <v>0.91988730195937241</v>
      </c>
    </row>
    <row r="64" spans="2:9" x14ac:dyDescent="0.25">
      <c r="B64" s="26">
        <v>58</v>
      </c>
      <c r="C64" s="24">
        <f>C63+'2_STEADY_STATE'!C5*D63-('2_STEADY_STATE'!C6+'2_STEADY_STATE'!C7+'2_STEADY_STATE'!C8)*C63</f>
        <v>10.007030882862722</v>
      </c>
      <c r="D64" s="24">
        <f>C64^'2_STEADY_STATE'!C9</f>
        <v>2.5125927137309603</v>
      </c>
      <c r="E64" s="24">
        <f>(1-'2_STEADY_STATE'!C5)*D64</f>
        <v>1.6834371181997432</v>
      </c>
      <c r="F64" s="24">
        <f>'2_STEADY_STATE'!C5*D64</f>
        <v>0.82915559553121698</v>
      </c>
      <c r="G64" s="24">
        <f>'2_STEADY_STATE'!C5*D64-('2_STEADY_STATE'!C6+'2_STEADY_STATE'!C7+'2_STEADY_STATE'!C8)*C64</f>
        <v>3.8600155785061929E-2</v>
      </c>
      <c r="H64" s="25">
        <f>'2_STEADY_STATE'!C9*D64/C64</f>
        <v>0.10043309521643769</v>
      </c>
      <c r="I64" s="24">
        <f>C64/'2_STEADY_STATE'!C15</f>
        <v>0.92362105746617351</v>
      </c>
    </row>
    <row r="65" spans="2:9" x14ac:dyDescent="0.25">
      <c r="B65" s="26">
        <v>59</v>
      </c>
      <c r="C65" s="24">
        <f>C64+'2_STEADY_STATE'!C5*D64-('2_STEADY_STATE'!C6+'2_STEADY_STATE'!C7+'2_STEADY_STATE'!C8)*C64</f>
        <v>10.045631038647784</v>
      </c>
      <c r="D65" s="24">
        <f>C65^'2_STEADY_STATE'!C9</f>
        <v>2.5164649699372585</v>
      </c>
      <c r="E65" s="24">
        <f>(1-'2_STEADY_STATE'!C5)*D65</f>
        <v>1.6860315298579631</v>
      </c>
      <c r="F65" s="24">
        <f>'2_STEADY_STATE'!C5*D65</f>
        <v>0.83043344007929532</v>
      </c>
      <c r="G65" s="24">
        <f>'2_STEADY_STATE'!C5*D65-('2_STEADY_STATE'!C6+'2_STEADY_STATE'!C7+'2_STEADY_STATE'!C8)*C65</f>
        <v>3.6828588026120435E-2</v>
      </c>
      <c r="H65" s="25">
        <f>'2_STEADY_STATE'!C9*D65/C65</f>
        <v>0.10020136954088227</v>
      </c>
      <c r="I65" s="24">
        <f>C65/'2_STEADY_STATE'!C15</f>
        <v>0.92718374425328165</v>
      </c>
    </row>
    <row r="66" spans="2:9" x14ac:dyDescent="0.25">
      <c r="B66" s="26">
        <v>60</v>
      </c>
      <c r="C66" s="24">
        <f>C65+'2_STEADY_STATE'!C5*D65-('2_STEADY_STATE'!C6+'2_STEADY_STATE'!C7+'2_STEADY_STATE'!C8)*C65</f>
        <v>10.082459626673904</v>
      </c>
      <c r="D66" s="24">
        <f>C66^'2_STEADY_STATE'!C9</f>
        <v>2.5201511941045611</v>
      </c>
      <c r="E66" s="24">
        <f>(1-'2_STEADY_STATE'!C5)*D66</f>
        <v>1.6885013000500557</v>
      </c>
      <c r="F66" s="24">
        <f>'2_STEADY_STATE'!C5*D66</f>
        <v>0.83164989405450518</v>
      </c>
      <c r="G66" s="24">
        <f>'2_STEADY_STATE'!C5*D66-('2_STEADY_STATE'!C6+'2_STEADY_STATE'!C7+'2_STEADY_STATE'!C8)*C66</f>
        <v>3.5135583547266758E-2</v>
      </c>
      <c r="H66" s="25">
        <f>'2_STEADY_STATE'!C9*D66/C66</f>
        <v>9.9981603196795832E-2</v>
      </c>
      <c r="I66" s="24">
        <f>C66/'2_STEADY_STATE'!C15</f>
        <v>0.93058292027420542</v>
      </c>
    </row>
    <row r="67" spans="2:9" x14ac:dyDescent="0.25">
      <c r="B67" s="26">
        <v>61</v>
      </c>
      <c r="C67" s="24">
        <f>C66+'2_STEADY_STATE'!C5*D66-('2_STEADY_STATE'!C6+'2_STEADY_STATE'!C7+'2_STEADY_STATE'!C8)*C66</f>
        <v>10.117595210221172</v>
      </c>
      <c r="D67" s="24">
        <f>C67^'2_STEADY_STATE'!C9</f>
        <v>2.5236604403246226</v>
      </c>
      <c r="E67" s="24">
        <f>(1-'2_STEADY_STATE'!C5)*D67</f>
        <v>1.690852495017497</v>
      </c>
      <c r="F67" s="24">
        <f>'2_STEADY_STATE'!C5*D67</f>
        <v>0.83280794530712543</v>
      </c>
      <c r="G67" s="24">
        <f>'2_STEADY_STATE'!C5*D67-('2_STEADY_STATE'!C6+'2_STEADY_STATE'!C7+'2_STEADY_STATE'!C8)*C67</f>
        <v>3.3517923699652896E-2</v>
      </c>
      <c r="H67" s="25">
        <f>'2_STEADY_STATE'!C9*D67/C67</f>
        <v>9.9773133353867602E-2</v>
      </c>
      <c r="I67" s="24">
        <f>C67/'2_STEADY_STATE'!C15</f>
        <v>0.9338258367007144</v>
      </c>
    </row>
    <row r="68" spans="2:9" x14ac:dyDescent="0.25">
      <c r="B68" s="26">
        <v>62</v>
      </c>
      <c r="C68" s="24">
        <f>C67+'2_STEADY_STATE'!C5*D67-('2_STEADY_STATE'!C6+'2_STEADY_STATE'!C7+'2_STEADY_STATE'!C8)*C67</f>
        <v>10.151113133920825</v>
      </c>
      <c r="D68" s="24">
        <f>C68^'2_STEADY_STATE'!C9</f>
        <v>2.5270013108321638</v>
      </c>
      <c r="E68" s="24">
        <f>(1-'2_STEADY_STATE'!C5)*D68</f>
        <v>1.6930908782575496</v>
      </c>
      <c r="F68" s="24">
        <f>'2_STEADY_STATE'!C5*D68</f>
        <v>0.83391043257461406</v>
      </c>
      <c r="G68" s="24">
        <f>'2_STEADY_STATE'!C5*D68-('2_STEADY_STATE'!C6+'2_STEADY_STATE'!C7+'2_STEADY_STATE'!C8)*C68</f>
        <v>3.1972494994868872E-2</v>
      </c>
      <c r="H68" s="25">
        <f>'2_STEADY_STATE'!C9*D68/C68</f>
        <v>9.9575338290259802E-2</v>
      </c>
      <c r="I68" s="24">
        <f>C68/'2_STEADY_STATE'!C15</f>
        <v>0.93691944763226065</v>
      </c>
    </row>
    <row r="69" spans="2:9" x14ac:dyDescent="0.25">
      <c r="B69" s="26">
        <v>63</v>
      </c>
      <c r="C69" s="24">
        <f>C68+'2_STEADY_STATE'!C5*D68-('2_STEADY_STATE'!C6+'2_STEADY_STATE'!C7+'2_STEADY_STATE'!C8)*C68</f>
        <v>10.183085628915693</v>
      </c>
      <c r="D69" s="24">
        <f>C69^'2_STEADY_STATE'!C9</f>
        <v>2.5301819796405618</v>
      </c>
      <c r="E69" s="24">
        <f>(1-'2_STEADY_STATE'!C5)*D69</f>
        <v>1.6952219263591761</v>
      </c>
      <c r="F69" s="24">
        <f>'2_STEADY_STATE'!C5*D69</f>
        <v>0.83496005328138545</v>
      </c>
      <c r="G69" s="24">
        <f>'2_STEADY_STATE'!C5*D69-('2_STEADY_STATE'!C6+'2_STEADY_STATE'!C7+'2_STEADY_STATE'!C8)*C69</f>
        <v>3.0496288597045673E-2</v>
      </c>
      <c r="H69" s="25">
        <f>'2_STEADY_STATE'!C9*D69/C69</f>
        <v>9.938763443001622E-2</v>
      </c>
      <c r="I69" s="24">
        <f>C69/'2_STEADY_STATE'!C15</f>
        <v>0.93987041980199415</v>
      </c>
    </row>
    <row r="70" spans="2:9" x14ac:dyDescent="0.25">
      <c r="B70" s="26">
        <v>64</v>
      </c>
      <c r="C70" s="24">
        <f>C69+'2_STEADY_STATE'!C5*D69-('2_STEADY_STATE'!C6+'2_STEADY_STATE'!C7+'2_STEADY_STATE'!C8)*C69</f>
        <v>10.213581917512739</v>
      </c>
      <c r="D70" s="24">
        <f>C70^'2_STEADY_STATE'!C9</f>
        <v>2.5332102148352749</v>
      </c>
      <c r="E70" s="24">
        <f>(1-'2_STEADY_STATE'!C5)*D70</f>
        <v>1.6972508439396339</v>
      </c>
      <c r="F70" s="24">
        <f>'2_STEADY_STATE'!C5*D70</f>
        <v>0.83595937089564076</v>
      </c>
      <c r="G70" s="24">
        <f>'2_STEADY_STATE'!C5*D70-('2_STEADY_STATE'!C6+'2_STEADY_STATE'!C7+'2_STEADY_STATE'!C8)*C70</f>
        <v>2.9086399412134312E-2</v>
      </c>
      <c r="H70" s="25">
        <f>'2_STEADY_STATE'!C9*D70/C70</f>
        <v>9.9209473632035028E-2</v>
      </c>
      <c r="I70" s="24">
        <f>C70/'2_STEADY_STATE'!C15</f>
        <v>0.9426851422359015</v>
      </c>
    </row>
    <row r="71" spans="2:9" x14ac:dyDescent="0.25">
      <c r="B71" s="26">
        <v>65</v>
      </c>
      <c r="C71" s="24">
        <f>C70+'2_STEADY_STATE'!C5*D70-('2_STEADY_STATE'!C6+'2_STEADY_STATE'!C7+'2_STEADY_STATE'!C8)*C70</f>
        <v>10.242668316924872</v>
      </c>
      <c r="D71" s="24">
        <f>C71^'2_STEADY_STATE'!C9</f>
        <v>2.5360933996115702</v>
      </c>
      <c r="E71" s="24">
        <f>(1-'2_STEADY_STATE'!C5)*D71</f>
        <v>1.6991825777397518</v>
      </c>
      <c r="F71" s="24">
        <f>'2_STEADY_STATE'!C5*D71</f>
        <v>0.8369108218718182</v>
      </c>
      <c r="G71" s="24">
        <f>'2_STEADY_STATE'!C5*D71-('2_STEADY_STATE'!C6+'2_STEADY_STATE'!C7+'2_STEADY_STATE'!C8)*C71</f>
        <v>2.7740024834753241E-2</v>
      </c>
      <c r="H71" s="25">
        <f>'2_STEADY_STATE'!C9*D71/C71</f>
        <v>9.9040340705788849E-2</v>
      </c>
      <c r="I71" s="24">
        <f>C71/'2_STEADY_STATE'!C15</f>
        <v>0.9453697358278853</v>
      </c>
    </row>
    <row r="72" spans="2:9" x14ac:dyDescent="0.25">
      <c r="B72" s="26">
        <v>66</v>
      </c>
      <c r="C72" s="24">
        <f>C71+'2_STEADY_STATE'!C5*D71-('2_STEADY_STATE'!C6+'2_STEADY_STATE'!C7+'2_STEADY_STATE'!C8)*C71</f>
        <v>10.270408341759625</v>
      </c>
      <c r="D72" s="24">
        <f>C72^'2_STEADY_STATE'!C9</f>
        <v>2.5388385521365482</v>
      </c>
      <c r="E72" s="24">
        <f>(1-'2_STEADY_STATE'!C5)*D72</f>
        <v>1.7010218299314872</v>
      </c>
      <c r="F72" s="24">
        <f>'2_STEADY_STATE'!C5*D72</f>
        <v>0.83781672220506098</v>
      </c>
      <c r="G72" s="24">
        <f>'2_STEADY_STATE'!C5*D72-('2_STEADY_STATE'!C6+'2_STEADY_STATE'!C7+'2_STEADY_STATE'!C8)*C72</f>
        <v>2.6454463206050605E-2</v>
      </c>
      <c r="H72" s="25">
        <f>'2_STEADY_STATE'!C9*D72/C72</f>
        <v>9.8879751131747892E-2</v>
      </c>
      <c r="I72" s="24">
        <f>C72/'2_STEADY_STATE'!C15</f>
        <v>0.94793006279918401</v>
      </c>
    </row>
    <row r="73" spans="2:9" x14ac:dyDescent="0.25">
      <c r="B73" s="26">
        <v>67</v>
      </c>
      <c r="C73" s="24">
        <f>C72+'2_STEADY_STATE'!C5*D72-('2_STEADY_STATE'!C6+'2_STEADY_STATE'!C7+'2_STEADY_STATE'!C8)*C72</f>
        <v>10.296862804965675</v>
      </c>
      <c r="D73" s="24">
        <f>C73^'2_STEADY_STATE'!C9</f>
        <v>2.5414523443094543</v>
      </c>
      <c r="E73" s="24">
        <f>(1-'2_STEADY_STATE'!C5)*D73</f>
        <v>1.7027730706873343</v>
      </c>
      <c r="F73" s="24">
        <f>'2_STEADY_STATE'!C5*D73</f>
        <v>0.83867927362211991</v>
      </c>
      <c r="G73" s="24">
        <f>'2_STEADY_STATE'!C5*D73-('2_STEADY_STATE'!C6+'2_STEADY_STATE'!C7+'2_STEADY_STATE'!C8)*C73</f>
        <v>2.5227112029831522E-2</v>
      </c>
      <c r="H73" s="25">
        <f>'2_STEADY_STATE'!C9*D73/C73</f>
        <v>9.8727248966892542E-2</v>
      </c>
      <c r="I73" s="24">
        <f>C73/'2_STEADY_STATE'!C15</f>
        <v>0.95037173601545399</v>
      </c>
    </row>
    <row r="74" spans="2:9" x14ac:dyDescent="0.25">
      <c r="B74" s="26">
        <v>68</v>
      </c>
      <c r="C74" s="24">
        <f>C73+'2_STEADY_STATE'!C5*D73-('2_STEADY_STATE'!C6+'2_STEADY_STATE'!C7+'2_STEADY_STATE'!C8)*C73</f>
        <v>10.322089916995507</v>
      </c>
      <c r="D74" s="24">
        <f>C74^'2_STEADY_STATE'!C9</f>
        <v>2.5439411194888439</v>
      </c>
      <c r="E74" s="24">
        <f>(1-'2_STEADY_STATE'!C5)*D74</f>
        <v>1.7044405500575253</v>
      </c>
      <c r="F74" s="24">
        <f>'2_STEADY_STATE'!C5*D74</f>
        <v>0.83950056943131857</v>
      </c>
      <c r="G74" s="24">
        <f>'2_STEADY_STATE'!C5*D74-('2_STEADY_STATE'!C6+'2_STEADY_STATE'!C7+'2_STEADY_STATE'!C8)*C74</f>
        <v>2.4055465988673475E-2</v>
      </c>
      <c r="H74" s="25">
        <f>'2_STEADY_STATE'!C9*D74/C74</f>
        <v>9.8582404917833516E-2</v>
      </c>
      <c r="I74" s="24">
        <f>C74/'2_STEADY_STATE'!C15</f>
        <v>0.95270012813920701</v>
      </c>
    </row>
    <row r="75" spans="2:9" x14ac:dyDescent="0.25">
      <c r="B75" s="26">
        <v>69</v>
      </c>
      <c r="C75" s="24">
        <f>C74+'2_STEADY_STATE'!C5*D74-('2_STEADY_STATE'!C6+'2_STEADY_STATE'!C7+'2_STEADY_STATE'!C8)*C74</f>
        <v>10.346145382984181</v>
      </c>
      <c r="D75" s="24">
        <f>C75^'2_STEADY_STATE'!C9</f>
        <v>2.5463109092501495</v>
      </c>
      <c r="E75" s="24">
        <f>(1-'2_STEADY_STATE'!C5)*D75</f>
        <v>1.7060283091976001</v>
      </c>
      <c r="F75" s="24">
        <f>'2_STEADY_STATE'!C5*D75</f>
        <v>0.8402826000525494</v>
      </c>
      <c r="G75" s="24">
        <f>'2_STEADY_STATE'!C5*D75-('2_STEADY_STATE'!C6+'2_STEADY_STATE'!C7+'2_STEADY_STATE'!C8)*C75</f>
        <v>2.2937114796799052E-2</v>
      </c>
      <c r="H75" s="25">
        <f>'2_STEADY_STATE'!C9*D75/C75</f>
        <v>9.8444814565932834E-2</v>
      </c>
      <c r="I75" s="24">
        <f>C75/'2_STEADY_STATE'!C15</f>
        <v>0.95492038059913997</v>
      </c>
    </row>
    <row r="76" spans="2:9" x14ac:dyDescent="0.25">
      <c r="B76" s="26">
        <v>70</v>
      </c>
      <c r="C76" s="24">
        <f>C75+'2_STEADY_STATE'!C5*D75-('2_STEADY_STATE'!C6+'2_STEADY_STATE'!C7+'2_STEADY_STATE'!C8)*C75</f>
        <v>10.369082497780981</v>
      </c>
      <c r="D76" s="24">
        <f>C76^'2_STEADY_STATE'!C9</f>
        <v>2.5485674492326966</v>
      </c>
      <c r="E76" s="24">
        <f>(1-'2_STEADY_STATE'!C5)*D76</f>
        <v>1.7075401909859065</v>
      </c>
      <c r="F76" s="24">
        <f>'2_STEADY_STATE'!C5*D76</f>
        <v>0.84102725824678992</v>
      </c>
      <c r="G76" s="24">
        <f>'2_STEADY_STATE'!C5*D76-('2_STEADY_STATE'!C6+'2_STEADY_STATE'!C7+'2_STEADY_STATE'!C8)*C76</f>
        <v>2.1869740922092373E-2</v>
      </c>
      <c r="H76" s="25">
        <f>'2_STEADY_STATE'!C9*D76/C76</f>
        <v>9.831409673047152E-2</v>
      </c>
      <c r="I76" s="24">
        <f>C76/'2_STEADY_STATE'!C15</f>
        <v>0.9570374123612907</v>
      </c>
    </row>
    <row r="77" spans="2:9" x14ac:dyDescent="0.25">
      <c r="B77" s="26">
        <v>71</v>
      </c>
      <c r="C77" s="24">
        <f>C76+'2_STEADY_STATE'!C5*D76-('2_STEADY_STATE'!C6+'2_STEADY_STATE'!C7+'2_STEADY_STATE'!C8)*C76</f>
        <v>10.390952238703074</v>
      </c>
      <c r="D77" s="24">
        <f>C77^'2_STEADY_STATE'!C9</f>
        <v>2.5507161941310037</v>
      </c>
      <c r="E77" s="24">
        <f>(1-'2_STEADY_STATE'!C5)*D77</f>
        <v>1.7089798500677722</v>
      </c>
      <c r="F77" s="24">
        <f>'2_STEADY_STATE'!C5*D77</f>
        <v>0.84173634406323128</v>
      </c>
      <c r="G77" s="24">
        <f>'2_STEADY_STATE'!C5*D77-('2_STEADY_STATE'!C6+'2_STEADY_STATE'!C7+'2_STEADY_STATE'!C8)*C77</f>
        <v>2.0851117205688441E-2</v>
      </c>
      <c r="H77" s="25">
        <f>'2_STEADY_STATE'!C9*D77/C77</f>
        <v>9.8189891957365646E-2</v>
      </c>
      <c r="I77" s="24">
        <f>C77/'2_STEADY_STATE'!C15</f>
        <v>0.95905592848994237</v>
      </c>
    </row>
    <row r="78" spans="2:9" x14ac:dyDescent="0.25">
      <c r="B78" s="26">
        <v>72</v>
      </c>
      <c r="C78" s="24">
        <f>C77+'2_STEADY_STATE'!C5*D77-('2_STEADY_STATE'!C6+'2_STEADY_STATE'!C7+'2_STEADY_STATE'!C8)*C77</f>
        <v>10.411803355908761</v>
      </c>
      <c r="D78" s="24">
        <f>C78^'2_STEADY_STATE'!C9</f>
        <v>2.5527623318814197</v>
      </c>
      <c r="E78" s="24">
        <f>(1-'2_STEADY_STATE'!C5)*D78</f>
        <v>1.7103507623605509</v>
      </c>
      <c r="F78" s="24">
        <f>'2_STEADY_STATE'!C5*D78</f>
        <v>0.84241156952086849</v>
      </c>
      <c r="G78" s="24">
        <f>'2_STEADY_STATE'!C5*D78-('2_STEADY_STATE'!C6+'2_STEADY_STATE'!C7+'2_STEADY_STATE'!C8)*C78</f>
        <v>1.9879104404076364E-2</v>
      </c>
      <c r="H78" s="25">
        <f>'2_STEADY_STATE'!C9*D78/C78</f>
        <v>9.8071861122221896E-2</v>
      </c>
      <c r="I78" s="24">
        <f>C78/'2_STEADY_STATE'!C15</f>
        <v>0.96098042848882304</v>
      </c>
    </row>
    <row r="79" spans="2:9" x14ac:dyDescent="0.25">
      <c r="B79" s="26">
        <v>73</v>
      </c>
      <c r="C79" s="24">
        <f>C78+'2_STEADY_STATE'!C5*D78-('2_STEADY_STATE'!C6+'2_STEADY_STATE'!C7+'2_STEADY_STATE'!C8)*C78</f>
        <v>10.431682460312837</v>
      </c>
      <c r="D79" s="24">
        <f>C79^'2_STEADY_STATE'!C9</f>
        <v>2.5547107970916287</v>
      </c>
      <c r="E79" s="24">
        <f>(1-'2_STEADY_STATE'!C5)*D79</f>
        <v>1.711656234051391</v>
      </c>
      <c r="F79" s="24">
        <f>'2_STEADY_STATE'!C5*D79</f>
        <v>0.84305456304023751</v>
      </c>
      <c r="G79" s="24">
        <f>'2_STEADY_STATE'!C5*D79-('2_STEADY_STATE'!C6+'2_STEADY_STATE'!C7+'2_STEADY_STATE'!C8)*C79</f>
        <v>1.8951648675523347E-2</v>
      </c>
      <c r="H79" s="25">
        <f>'2_STEADY_STATE'!C9*D79/C79</f>
        <v>9.795968413766365E-2</v>
      </c>
      <c r="I79" s="24">
        <f>C79/'2_STEADY_STATE'!C15</f>
        <v>0.96281521441544748</v>
      </c>
    </row>
    <row r="80" spans="2:9" x14ac:dyDescent="0.25">
      <c r="B80" s="26">
        <v>74</v>
      </c>
      <c r="C80" s="24">
        <f>C79+'2_STEADY_STATE'!C5*D79-('2_STEADY_STATE'!C6+'2_STEADY_STATE'!C7+'2_STEADY_STATE'!C8)*C79</f>
        <v>10.450634108988361</v>
      </c>
      <c r="D80" s="24">
        <f>C80^'2_STEADY_STATE'!C9</f>
        <v>2.5565662837573431</v>
      </c>
      <c r="E80" s="24">
        <f>(1-'2_STEADY_STATE'!C5)*D80</f>
        <v>1.7128994101174198</v>
      </c>
      <c r="F80" s="24">
        <f>'2_STEADY_STATE'!C5*D80</f>
        <v>0.84366687363992321</v>
      </c>
      <c r="G80" s="24">
        <f>'2_STEADY_STATE'!C5*D80-('2_STEADY_STATE'!C6+'2_STEADY_STATE'!C7+'2_STEADY_STATE'!C8)*C80</f>
        <v>1.8066779029842772E-2</v>
      </c>
      <c r="H80" s="25">
        <f>'2_STEADY_STATE'!C9*D80/C80</f>
        <v>9.7853058755870012E-2</v>
      </c>
      <c r="I80" s="24">
        <f>C80/'2_STEADY_STATE'!C15</f>
        <v>0.96456439876346334</v>
      </c>
    </row>
    <row r="81" spans="2:9" x14ac:dyDescent="0.25">
      <c r="B81" s="26">
        <v>75</v>
      </c>
      <c r="C81" s="24">
        <f>C80+'2_STEADY_STATE'!C5*D80-('2_STEADY_STATE'!C6+'2_STEADY_STATE'!C7+'2_STEADY_STATE'!C8)*C80</f>
        <v>10.468700888018203</v>
      </c>
      <c r="D81" s="24">
        <f>C81^'2_STEADY_STATE'!C9</f>
        <v>2.5583332573075208</v>
      </c>
      <c r="E81" s="24">
        <f>(1-'2_STEADY_STATE'!C5)*D81</f>
        <v>1.7140832823960388</v>
      </c>
      <c r="F81" s="24">
        <f>'2_STEADY_STATE'!C5*D81</f>
        <v>0.8442499749114819</v>
      </c>
      <c r="G81" s="24">
        <f>'2_STEADY_STATE'!C5*D81-('2_STEADY_STATE'!C6+'2_STEADY_STATE'!C7+'2_STEADY_STATE'!C8)*C81</f>
        <v>1.7222604758043825E-2</v>
      </c>
      <c r="H81" s="25">
        <f>'2_STEADY_STATE'!C9*D81/C81</f>
        <v>9.7751699458167654E-2</v>
      </c>
      <c r="I81" s="24">
        <f>C81/'2_STEADY_STATE'!C15</f>
        <v>0.96623191210961756</v>
      </c>
    </row>
    <row r="82" spans="2:9" x14ac:dyDescent="0.25">
      <c r="B82" s="26">
        <v>76</v>
      </c>
      <c r="C82" s="24">
        <f>C81+'2_STEADY_STATE'!C5*D81-('2_STEADY_STATE'!C6+'2_STEADY_STATE'!C7+'2_STEADY_STATE'!C8)*C81</f>
        <v>10.485923492776248</v>
      </c>
      <c r="D82" s="24">
        <f>C82^'2_STEADY_STATE'!C9</f>
        <v>2.5600159660167487</v>
      </c>
      <c r="E82" s="24">
        <f>(1-'2_STEADY_STATE'!C5)*D82</f>
        <v>1.7152106972312215</v>
      </c>
      <c r="F82" s="24">
        <f>'2_STEADY_STATE'!C5*D82</f>
        <v>0.84480526878552709</v>
      </c>
      <c r="G82" s="24">
        <f>'2_STEADY_STATE'!C5*D82-('2_STEADY_STATE'!C6+'2_STEADY_STATE'!C7+'2_STEADY_STATE'!C8)*C82</f>
        <v>1.6417312856203514E-2</v>
      </c>
      <c r="H82" s="25">
        <f>'2_STEADY_STATE'!C9*D82/C82</f>
        <v>9.7655336424315647E-2</v>
      </c>
      <c r="I82" s="24">
        <f>C82/'2_STEADY_STATE'!C15</f>
        <v>0.96782151052348764</v>
      </c>
    </row>
    <row r="83" spans="2:9" x14ac:dyDescent="0.25">
      <c r="B83" s="26">
        <v>77</v>
      </c>
      <c r="C83" s="24">
        <f>C82+'2_STEADY_STATE'!C5*D82-('2_STEADY_STATE'!C6+'2_STEADY_STATE'!C7+'2_STEADY_STATE'!C8)*C82</f>
        <v>10.50234080563245</v>
      </c>
      <c r="D83" s="24">
        <f>C83^'2_STEADY_STATE'!C9</f>
        <v>2.5616184518208618</v>
      </c>
      <c r="E83" s="24">
        <f>(1-'2_STEADY_STATE'!C5)*D83</f>
        <v>1.7162843627199773</v>
      </c>
      <c r="F83" s="24">
        <f>'2_STEADY_STATE'!C5*D83</f>
        <v>0.84533408910088448</v>
      </c>
      <c r="G83" s="24">
        <f>'2_STEADY_STATE'!C5*D83-('2_STEADY_STATE'!C6+'2_STEADY_STATE'!C7+'2_STEADY_STATE'!C8)*C83</f>
        <v>1.5649165455920877E-2</v>
      </c>
      <c r="H83" s="25">
        <f>'2_STEADY_STATE'!C9*D83/C83</f>
        <v>9.7563714574832872E-2</v>
      </c>
      <c r="I83" s="24">
        <f>C83/'2_STEADY_STATE'!C15</f>
        <v>0.9693367827394419</v>
      </c>
    </row>
    <row r="84" spans="2:9" x14ac:dyDescent="0.25">
      <c r="B84" s="26">
        <v>78</v>
      </c>
      <c r="C84" s="24">
        <f>C83+'2_STEADY_STATE'!C5*D83-('2_STEADY_STATE'!C6+'2_STEADY_STATE'!C7+'2_STEADY_STATE'!C8)*C83</f>
        <v>10.517989971088371</v>
      </c>
      <c r="D84" s="24">
        <f>C84^'2_STEADY_STATE'!C9</f>
        <v>2.5631445605695977</v>
      </c>
      <c r="E84" s="24">
        <f>(1-'2_STEADY_STATE'!C5)*D84</f>
        <v>1.7173068555816302</v>
      </c>
      <c r="F84" s="24">
        <f>'2_STEADY_STATE'!C5*D84</f>
        <v>0.84583770498796729</v>
      </c>
      <c r="G84" s="24">
        <f>'2_STEADY_STATE'!C5*D84-('2_STEADY_STATE'!C6+'2_STEADY_STATE'!C7+'2_STEADY_STATE'!C8)*C84</f>
        <v>1.4916497271985962E-2</v>
      </c>
      <c r="H84" s="25">
        <f>'2_STEADY_STATE'!C9*D84/C84</f>
        <v>9.7476592680354926E-2</v>
      </c>
      <c r="I84" s="24">
        <f>C84/'2_STEADY_STATE'!C15</f>
        <v>0.97078115709144008</v>
      </c>
    </row>
    <row r="85" spans="2:9" x14ac:dyDescent="0.25">
      <c r="B85" s="26">
        <v>79</v>
      </c>
      <c r="C85" s="24">
        <f>C84+'2_STEADY_STATE'!C5*D84-('2_STEADY_STATE'!C6+'2_STEADY_STATE'!C7+'2_STEADY_STATE'!C8)*C84</f>
        <v>10.532906468360357</v>
      </c>
      <c r="D85" s="24">
        <f>C85^'2_STEADY_STATE'!C9</f>
        <v>2.5645979517478747</v>
      </c>
      <c r="E85" s="24">
        <f>(1-'2_STEADY_STATE'!C5)*D85</f>
        <v>1.7182806276710758</v>
      </c>
      <c r="F85" s="24">
        <f>'2_STEADY_STATE'!C5*D85</f>
        <v>0.84631732407679872</v>
      </c>
      <c r="G85" s="24">
        <f>'2_STEADY_STATE'!C5*D85-('2_STEADY_STATE'!C6+'2_STEADY_STATE'!C7+'2_STEADY_STATE'!C8)*C85</f>
        <v>1.4217713076330463E-2</v>
      </c>
      <c r="H85" s="25">
        <f>'2_STEADY_STATE'!C9*D85/C85</f>
        <v>9.7393742532571922E-2</v>
      </c>
      <c r="I85" s="24">
        <f>C85/'2_STEADY_STATE'!C15</f>
        <v>0.97215790821225823</v>
      </c>
    </row>
    <row r="86" spans="2:9" x14ac:dyDescent="0.25">
      <c r="B86" s="26">
        <v>80</v>
      </c>
      <c r="C86" s="24">
        <f>C85+'2_STEADY_STATE'!C5*D85-('2_STEADY_STATE'!C6+'2_STEADY_STATE'!C7+'2_STEADY_STATE'!C8)*C85</f>
        <v>10.547124181436688</v>
      </c>
      <c r="D86" s="24">
        <f>C86^'2_STEADY_STATE'!C9</f>
        <v>2.5659821076953371</v>
      </c>
      <c r="E86" s="24">
        <f>(1-'2_STEADY_STATE'!C5)*D86</f>
        <v>1.7192080121558757</v>
      </c>
      <c r="F86" s="24">
        <f>'2_STEADY_STATE'!C5*D86</f>
        <v>0.84677409553946126</v>
      </c>
      <c r="G86" s="24">
        <f>'2_STEADY_STATE'!C5*D86-('2_STEADY_STATE'!C6+'2_STEADY_STATE'!C7+'2_STEADY_STATE'!C8)*C86</f>
        <v>1.3551285205962937E-2</v>
      </c>
      <c r="H86" s="25">
        <f>'2_STEADY_STATE'!C9*D86/C86</f>
        <v>9.7314948171808066E-2</v>
      </c>
      <c r="I86" s="24">
        <f>C86/'2_STEADY_STATE'!C15</f>
        <v>0.97347016349956828</v>
      </c>
    </row>
    <row r="87" spans="2:9" x14ac:dyDescent="0.25">
      <c r="B87" s="26">
        <v>81</v>
      </c>
      <c r="C87" s="24">
        <f>C86+'2_STEADY_STATE'!C5*D86-('2_STEADY_STATE'!C6+'2_STEADY_STATE'!C7+'2_STEADY_STATE'!C8)*C86</f>
        <v>10.56067546664265</v>
      </c>
      <c r="D87" s="24">
        <f>C87^'2_STEADY_STATE'!C9</f>
        <v>2.5673003423519312</v>
      </c>
      <c r="E87" s="24">
        <f>(1-'2_STEADY_STATE'!C5)*D87</f>
        <v>1.7200912293757937</v>
      </c>
      <c r="F87" s="24">
        <f>'2_STEADY_STATE'!C5*D87</f>
        <v>0.84720911297613732</v>
      </c>
      <c r="G87" s="24">
        <f>'2_STEADY_STATE'!C5*D87-('2_STEADY_STATE'!C6+'2_STEADY_STATE'!C7+'2_STEADY_STATE'!C8)*C87</f>
        <v>1.2915751111368001E-2</v>
      </c>
      <c r="H87" s="25">
        <f>'2_STEADY_STATE'!C9*D87/C87</f>
        <v>9.7240005166756752E-2</v>
      </c>
      <c r="I87" s="24">
        <f>C87/'2_STEADY_STATE'!C15</f>
        <v>0.97472090935200595</v>
      </c>
    </row>
    <row r="88" spans="2:9" x14ac:dyDescent="0.25">
      <c r="B88" s="26">
        <v>82</v>
      </c>
      <c r="C88" s="24">
        <f>C87+'2_STEADY_STATE'!C5*D87-('2_STEADY_STATE'!C6+'2_STEADY_STATE'!C7+'2_STEADY_STATE'!C8)*C87</f>
        <v>10.573591217754018</v>
      </c>
      <c r="D88" s="24">
        <f>C88^'2_STEADY_STATE'!C9</f>
        <v>2.5685558095555798</v>
      </c>
      <c r="E88" s="24">
        <f>(1-'2_STEADY_STATE'!C5)*D88</f>
        <v>1.7209323924022384</v>
      </c>
      <c r="F88" s="24">
        <f>'2_STEADY_STATE'!C5*D88</f>
        <v>0.84762341715334133</v>
      </c>
      <c r="G88" s="24">
        <f>'2_STEADY_STATE'!C5*D88-('2_STEADY_STATE'!C6+'2_STEADY_STATE'!C7+'2_STEADY_STATE'!C8)*C88</f>
        <v>1.2309710950773933E-2</v>
      </c>
      <c r="H88" s="25">
        <f>'2_STEADY_STATE'!C9*D88/C88</f>
        <v>9.7168719942293286E-2</v>
      </c>
      <c r="I88" s="24">
        <f>C88/'2_STEADY_STATE'!C15</f>
        <v>0.97591299717896374</v>
      </c>
    </row>
    <row r="89" spans="2:9" x14ac:dyDescent="0.25">
      <c r="B89" s="26">
        <v>83</v>
      </c>
      <c r="C89" s="24">
        <f>C88+'2_STEADY_STATE'!C5*D88-('2_STEADY_STATE'!C6+'2_STEADY_STATE'!C7+'2_STEADY_STATE'!C8)*C88</f>
        <v>10.585900928704792</v>
      </c>
      <c r="D89" s="24">
        <f>C89^'2_STEADY_STATE'!C9</f>
        <v>2.5697515109164142</v>
      </c>
      <c r="E89" s="24">
        <f>(1-'2_STEADY_STATE'!C5)*D89</f>
        <v>1.7217335123139974</v>
      </c>
      <c r="F89" s="24">
        <f>'2_STEADY_STATE'!C5*D89</f>
        <v>0.84801799860241667</v>
      </c>
      <c r="G89" s="24">
        <f>'2_STEADY_STATE'!C5*D89-('2_STEADY_STATE'!C6+'2_STEADY_STATE'!C7+'2_STEADY_STATE'!C8)*C89</f>
        <v>1.1731825234738147E-2</v>
      </c>
      <c r="H89" s="25">
        <f>'2_STEADY_STATE'!C9*D89/C89</f>
        <v>9.7100909151653245E-2</v>
      </c>
      <c r="I89" s="24">
        <f>C89/'2_STEADY_STATE'!C15</f>
        <v>0.97704914918834029</v>
      </c>
    </row>
    <row r="90" spans="2:9" x14ac:dyDescent="0.25">
      <c r="B90" s="26">
        <v>84</v>
      </c>
      <c r="C90" s="24">
        <f>C89+'2_STEADY_STATE'!C5*D89-('2_STEADY_STATE'!C6+'2_STEADY_STATE'!C7+'2_STEADY_STATE'!C8)*C89</f>
        <v>10.59763275393953</v>
      </c>
      <c r="D90" s="24">
        <f>C90^'2_STEADY_STATE'!C9</f>
        <v>2.570890303290557</v>
      </c>
      <c r="E90" s="24">
        <f>(1-'2_STEADY_STATE'!C5)*D90</f>
        <v>1.7224965032046731</v>
      </c>
      <c r="F90" s="24">
        <f>'2_STEADY_STATE'!C5*D90</f>
        <v>0.84839380008588383</v>
      </c>
      <c r="G90" s="24">
        <f>'2_STEADY_STATE'!C5*D90-('2_STEADY_STATE'!C6+'2_STEADY_STATE'!C7+'2_STEADY_STATE'!C8)*C90</f>
        <v>1.1180812524660966E-2</v>
      </c>
      <c r="H90" s="25">
        <f>'2_STEADY_STATE'!C9*D90/C90</f>
        <v>9.7036399089593384E-2</v>
      </c>
      <c r="I90" s="24">
        <f>C90/'2_STEADY_STATE'!C15</f>
        <v>0.97813196395689206</v>
      </c>
    </row>
    <row r="91" spans="2:9" x14ac:dyDescent="0.25">
      <c r="B91" s="26">
        <v>85</v>
      </c>
      <c r="C91" s="24">
        <f>C90+'2_STEADY_STATE'!C5*D90-('2_STEADY_STATE'!C6+'2_STEADY_STATE'!C7+'2_STEADY_STATE'!C8)*C90</f>
        <v>10.608813566464191</v>
      </c>
      <c r="D91" s="24">
        <f>C91^'2_STEADY_STATE'!C9</f>
        <v>2.5719749058750749</v>
      </c>
      <c r="E91" s="24">
        <f>(1-'2_STEADY_STATE'!C5)*D91</f>
        <v>1.7232231869362999</v>
      </c>
      <c r="F91" s="24">
        <f>'2_STEADY_STATE'!C5*D91</f>
        <v>0.84875171893877477</v>
      </c>
      <c r="G91" s="24">
        <f>'2_STEADY_STATE'!C5*D91-('2_STEADY_STATE'!C6+'2_STEADY_STATE'!C7+'2_STEADY_STATE'!C8)*C91</f>
        <v>1.0655447188103739E-2</v>
      </c>
      <c r="H91" s="25">
        <f>'2_STEADY_STATE'!C9*D91/C91</f>
        <v>9.6975025143449217E-2</v>
      </c>
      <c r="I91" s="24">
        <f>C91/'2_STEADY_STATE'!C15</f>
        <v>0.97916392178816469</v>
      </c>
    </row>
    <row r="92" spans="2:9" x14ac:dyDescent="0.25">
      <c r="B92" s="26">
        <v>86</v>
      </c>
      <c r="C92" s="24">
        <f>C91+'2_STEADY_STATE'!C5*D91-('2_STEADY_STATE'!C6+'2_STEADY_STATE'!C7+'2_STEADY_STATE'!C8)*C91</f>
        <v>10.619469013652296</v>
      </c>
      <c r="D92" s="24">
        <f>C92^'2_STEADY_STATE'!C9</f>
        <v>2.5730079069444032</v>
      </c>
      <c r="E92" s="24">
        <f>(1-'2_STEADY_STATE'!C5)*D92</f>
        <v>1.7239152976527499</v>
      </c>
      <c r="F92" s="24">
        <f>'2_STEADY_STATE'!C5*D92</f>
        <v>0.84909260929165309</v>
      </c>
      <c r="G92" s="24">
        <f>'2_STEADY_STATE'!C5*D92-('2_STEADY_STATE'!C6+'2_STEADY_STATE'!C7+'2_STEADY_STATE'!C8)*C92</f>
        <v>1.0154557213121751E-2</v>
      </c>
      <c r="H92" s="25">
        <f>'2_STEADY_STATE'!C9*D92/C92</f>
        <v>9.6916631279268944E-2</v>
      </c>
      <c r="I92" s="24">
        <f>C92/'2_STEADY_STATE'!C15</f>
        <v>0.98014738986324645</v>
      </c>
    </row>
    <row r="93" spans="2:9" x14ac:dyDescent="0.25">
      <c r="B93" s="26">
        <v>87</v>
      </c>
      <c r="C93" s="24">
        <f>C92+'2_STEADY_STATE'!C5*D92-('2_STEADY_STATE'!C6+'2_STEADY_STATE'!C7+'2_STEADY_STATE'!C8)*C92</f>
        <v>10.629623570865418</v>
      </c>
      <c r="D93" s="24">
        <f>C93^'2_STEADY_STATE'!C9</f>
        <v>2.5739917702474062</v>
      </c>
      <c r="E93" s="24">
        <f>(1-'2_STEADY_STATE'!C5)*D93</f>
        <v>1.7245744860657619</v>
      </c>
      <c r="F93" s="24">
        <f>'2_STEADY_STATE'!C5*D93</f>
        <v>0.84941728418164408</v>
      </c>
      <c r="G93" s="24">
        <f>'2_STEADY_STATE'!C5*D93-('2_STEADY_STATE'!C6+'2_STEADY_STATE'!C7+'2_STEADY_STATE'!C8)*C93</f>
        <v>9.6770220832760323E-3</v>
      </c>
      <c r="H93" s="25">
        <f>'2_STEADY_STATE'!C9*D93/C93</f>
        <v>9.686106956044703E-2</v>
      </c>
      <c r="I93" s="24">
        <f>C93/'2_STEADY_STATE'!C15</f>
        <v>0.98108462718978917</v>
      </c>
    </row>
    <row r="94" spans="2:9" x14ac:dyDescent="0.25">
      <c r="B94" s="26">
        <v>88</v>
      </c>
      <c r="C94" s="24">
        <f>C93+'2_STEADY_STATE'!C5*D93-('2_STEADY_STATE'!C6+'2_STEADY_STATE'!C7+'2_STEADY_STATE'!C8)*C93</f>
        <v>10.639300592948693</v>
      </c>
      <c r="D94" s="24">
        <f>C94^'2_STEADY_STATE'!C9</f>
        <v>2.5749288410830564</v>
      </c>
      <c r="E94" s="24">
        <f>(1-'2_STEADY_STATE'!C5)*D94</f>
        <v>1.7252023235256475</v>
      </c>
      <c r="F94" s="24">
        <f>'2_STEADY_STATE'!C5*D94</f>
        <v>0.84972651755740869</v>
      </c>
      <c r="G94" s="24">
        <f>'2_STEADY_STATE'!C5*D94-('2_STEADY_STATE'!C6+'2_STEADY_STATE'!C7+'2_STEADY_STATE'!C8)*C94</f>
        <v>9.2217707144619521E-3</v>
      </c>
      <c r="H94" s="25">
        <f>'2_STEADY_STATE'!C9*D94/C94</f>
        <v>9.6808199696495748E-2</v>
      </c>
      <c r="I94" s="24">
        <f>C94/'2_STEADY_STATE'!C15</f>
        <v>0.98197778935490099</v>
      </c>
    </row>
    <row r="95" spans="2:9" x14ac:dyDescent="0.25">
      <c r="B95" s="26">
        <v>89</v>
      </c>
      <c r="C95" s="24">
        <f>C94+'2_STEADY_STATE'!C5*D94-('2_STEADY_STATE'!C6+'2_STEADY_STATE'!C7+'2_STEADY_STATE'!C8)*C94</f>
        <v>10.648522363663155</v>
      </c>
      <c r="D95" s="24">
        <f>C95^'2_STEADY_STATE'!C9</f>
        <v>2.5758213520717348</v>
      </c>
      <c r="E95" s="24">
        <f>(1-'2_STEADY_STATE'!C5)*D95</f>
        <v>1.7258003058880622</v>
      </c>
      <c r="F95" s="24">
        <f>'2_STEADY_STATE'!C5*D95</f>
        <v>0.85002104618367247</v>
      </c>
      <c r="G95" s="24">
        <f>'2_STEADY_STATE'!C5*D95-('2_STEADY_STATE'!C6+'2_STEADY_STATE'!C7+'2_STEADY_STATE'!C8)*C95</f>
        <v>8.7877794542832177E-3</v>
      </c>
      <c r="H95" s="25">
        <f>'2_STEADY_STATE'!C9*D95/C95</f>
        <v>9.6757888619792953E-2</v>
      </c>
      <c r="I95" s="24">
        <f>C95/'2_STEADY_STATE'!C15</f>
        <v>0.98282893308761266</v>
      </c>
    </row>
    <row r="96" spans="2:9" x14ac:dyDescent="0.25">
      <c r="B96" s="26">
        <v>90</v>
      </c>
      <c r="C96" s="24">
        <f>C95+'2_STEADY_STATE'!C5*D95-('2_STEADY_STATE'!C6+'2_STEADY_STATE'!C7+'2_STEADY_STATE'!C8)*C95</f>
        <v>10.657310143117437</v>
      </c>
      <c r="D96" s="24">
        <f>C96^'2_STEADY_STATE'!C9</f>
        <v>2.5766714286381225</v>
      </c>
      <c r="E96" s="24">
        <f>(1-'2_STEADY_STATE'!C5)*D96</f>
        <v>1.7263698571875419</v>
      </c>
      <c r="F96" s="24">
        <f>'2_STEADY_STATE'!C5*D96</f>
        <v>0.8503015714505805</v>
      </c>
      <c r="G96" s="24">
        <f>'2_STEADY_STATE'!C5*D96-('2_STEADY_STATE'!C6+'2_STEADY_STATE'!C7+'2_STEADY_STATE'!C8)*C96</f>
        <v>8.3740701443030252E-3</v>
      </c>
      <c r="H96" s="25">
        <f>'2_STEADY_STATE'!C9*D96/C96</f>
        <v>9.6710010088320628E-2</v>
      </c>
      <c r="I96" s="24">
        <f>C96/'2_STEADY_STATE'!C15</f>
        <v>0.9836400206366922</v>
      </c>
    </row>
    <row r="97" spans="2:9" x14ac:dyDescent="0.25">
      <c r="B97" s="26">
        <v>91</v>
      </c>
      <c r="C97" s="24">
        <f>C96+'2_STEADY_STATE'!C5*D96-('2_STEADY_STATE'!C6+'2_STEADY_STATE'!C7+'2_STEADY_STATE'!C8)*C96</f>
        <v>10.665684213261741</v>
      </c>
      <c r="D97" s="24">
        <f>C97^'2_STEADY_STATE'!C9</f>
        <v>2.5774810942207966</v>
      </c>
      <c r="E97" s="24">
        <f>(1-'2_STEADY_STATE'!C5)*D97</f>
        <v>1.7269123331279335</v>
      </c>
      <c r="F97" s="24">
        <f>'2_STEADY_STATE'!C5*D97</f>
        <v>0.85056876109286295</v>
      </c>
      <c r="G97" s="24">
        <f>'2_STEADY_STATE'!C5*D97-('2_STEADY_STATE'!C6+'2_STEADY_STATE'!C7+'2_STEADY_STATE'!C8)*C97</f>
        <v>7.9797082451853463E-3</v>
      </c>
      <c r="H97" s="25">
        <f>'2_STEADY_STATE'!C9*D97/C97</f>
        <v>9.6664444312572068E-2</v>
      </c>
      <c r="I97" s="24">
        <f>C97/'2_STEADY_STATE'!C15</f>
        <v>0.98441292396961022</v>
      </c>
    </row>
    <row r="98" spans="2:9" x14ac:dyDescent="0.25">
      <c r="B98" s="26">
        <v>92</v>
      </c>
      <c r="C98" s="24">
        <f>C97+'2_STEADY_STATE'!C5*D97-('2_STEADY_STATE'!C6+'2_STEADY_STATE'!C7+'2_STEADY_STATE'!C8)*C97</f>
        <v>10.673663921506925</v>
      </c>
      <c r="D98" s="24">
        <f>C98^'2_STEADY_STATE'!C9</f>
        <v>2.578252275222749</v>
      </c>
      <c r="E98" s="24">
        <f>(1-'2_STEADY_STATE'!C5)*D98</f>
        <v>1.7274290243992416</v>
      </c>
      <c r="F98" s="24">
        <f>'2_STEADY_STATE'!C5*D98</f>
        <v>0.85082325082350718</v>
      </c>
      <c r="G98" s="24">
        <f>'2_STEADY_STATE'!C5*D98-('2_STEADY_STATE'!C6+'2_STEADY_STATE'!C7+'2_STEADY_STATE'!C8)*C98</f>
        <v>7.6038010244601217E-3</v>
      </c>
      <c r="H98" s="25">
        <f>'2_STEADY_STATE'!C9*D98/C98</f>
        <v>9.6621077604952268E-2</v>
      </c>
      <c r="I98" s="24">
        <f>C98/'2_STEADY_STATE'!C15</f>
        <v>0.98514942879846112</v>
      </c>
    </row>
    <row r="99" spans="2:9" x14ac:dyDescent="0.25">
      <c r="B99" s="26">
        <v>93</v>
      </c>
      <c r="C99" s="24">
        <f>C98+'2_STEADY_STATE'!C5*D98-('2_STEADY_STATE'!C6+'2_STEADY_STATE'!C7+'2_STEADY_STATE'!C8)*C98</f>
        <v>10.681267722531386</v>
      </c>
      <c r="D99" s="24">
        <f>C99^'2_STEADY_STATE'!C9</f>
        <v>2.5789868057162724</v>
      </c>
      <c r="E99" s="24">
        <f>(1-'2_STEADY_STATE'!C5)*D99</f>
        <v>1.7279211598299022</v>
      </c>
      <c r="F99" s="24">
        <f>'2_STEADY_STATE'!C5*D99</f>
        <v>0.8510656458863699</v>
      </c>
      <c r="G99" s="24">
        <f>'2_STEADY_STATE'!C5*D99-('2_STEADY_STATE'!C6+'2_STEADY_STATE'!C7+'2_STEADY_STATE'!C8)*C99</f>
        <v>7.2454958063904451E-3</v>
      </c>
      <c r="H99" s="25">
        <f>'2_STEADY_STATE'!C9*D99/C99</f>
        <v>9.6579802050128574E-2</v>
      </c>
      <c r="I99" s="24">
        <f>C99/'2_STEADY_STATE'!C15</f>
        <v>0.98585123843862144</v>
      </c>
    </row>
    <row r="100" spans="2:9" x14ac:dyDescent="0.25">
      <c r="B100" s="26">
        <v>94</v>
      </c>
      <c r="C100" s="24">
        <f>C99+'2_STEADY_STATE'!C5*D99-('2_STEADY_STATE'!C6+'2_STEADY_STATE'!C7+'2_STEADY_STATE'!C8)*C99</f>
        <v>10.688513218337777</v>
      </c>
      <c r="D100" s="24">
        <f>C100^'2_STEADY_STATE'!C9</f>
        <v>2.5796864319148995</v>
      </c>
      <c r="E100" s="24">
        <f>(1-'2_STEADY_STATE'!C5)*D100</f>
        <v>1.7283899093829824</v>
      </c>
      <c r="F100" s="24">
        <f>'2_STEADY_STATE'!C5*D100</f>
        <v>0.8512965225319169</v>
      </c>
      <c r="G100" s="24">
        <f>'2_STEADY_STATE'!C5*D100-('2_STEADY_STATE'!C6+'2_STEADY_STATE'!C7+'2_STEADY_STATE'!C8)*C100</f>
        <v>6.9039782832325258E-3</v>
      </c>
      <c r="H100" s="25">
        <f>'2_STEADY_STATE'!C9*D100/C100</f>
        <v>9.6540515194912385E-2</v>
      </c>
      <c r="I100" s="24">
        <f>C100/'2_STEADY_STATE'!C15</f>
        <v>0.98651997750587317</v>
      </c>
    </row>
    <row r="101" spans="2:9" x14ac:dyDescent="0.25">
      <c r="B101" s="26">
        <v>95</v>
      </c>
      <c r="C101" s="24">
        <f>C100+'2_STEADY_STATE'!C5*D100-('2_STEADY_STATE'!C6+'2_STEADY_STATE'!C7+'2_STEADY_STATE'!C8)*C100</f>
        <v>10.695417196621008</v>
      </c>
      <c r="D101" s="24">
        <f>C101^'2_STEADY_STATE'!C9</f>
        <v>2.5803528164243814</v>
      </c>
      <c r="E101" s="24">
        <f>(1-'2_STEADY_STATE'!C5)*D101</f>
        <v>1.7288363870043353</v>
      </c>
      <c r="F101" s="24">
        <f>'2_STEADY_STATE'!C5*D101</f>
        <v>0.85151642942004591</v>
      </c>
      <c r="G101" s="24">
        <f>'2_STEADY_STATE'!C5*D101-('2_STEADY_STATE'!C6+'2_STEADY_STATE'!C7+'2_STEADY_STATE'!C8)*C101</f>
        <v>6.5784708869862651E-3</v>
      </c>
      <c r="H101" s="25">
        <f>'2_STEADY_STATE'!C9*D101/C101</f>
        <v>9.6503119756360306E-2</v>
      </c>
      <c r="I101" s="24">
        <f>C101/'2_STEADY_STATE'!C15</f>
        <v>0.98715719545766367</v>
      </c>
    </row>
    <row r="102" spans="2:9" x14ac:dyDescent="0.25">
      <c r="B102" s="26">
        <v>96</v>
      </c>
      <c r="C102" s="24">
        <f>C101+'2_STEADY_STATE'!C5*D101-('2_STEADY_STATE'!C6+'2_STEADY_STATE'!C7+'2_STEADY_STATE'!C8)*C101</f>
        <v>10.701995667507996</v>
      </c>
      <c r="D102" s="24">
        <f>C102^'2_STEADY_STATE'!C9</f>
        <v>2.5809875422840327</v>
      </c>
      <c r="E102" s="24">
        <f>(1-'2_STEADY_STATE'!C5)*D102</f>
        <v>1.7292616533303018</v>
      </c>
      <c r="F102" s="24">
        <f>'2_STEADY_STATE'!C5*D102</f>
        <v>0.8517258889537308</v>
      </c>
      <c r="G102" s="24">
        <f>'2_STEADY_STATE'!C5*D102-('2_STEADY_STATE'!C6+'2_STEADY_STATE'!C7+'2_STEADY_STATE'!C8)*C102</f>
        <v>6.268231220599163E-3</v>
      </c>
      <c r="H102" s="25">
        <f>'2_STEADY_STATE'!C9*D102/C102</f>
        <v>9.6467523346887185E-2</v>
      </c>
      <c r="I102" s="24">
        <f>C102/'2_STEADY_STATE'!C15</f>
        <v>0.98776436998408135</v>
      </c>
    </row>
    <row r="103" spans="2:9" x14ac:dyDescent="0.25">
      <c r="B103" s="26">
        <v>97</v>
      </c>
      <c r="C103" s="24">
        <f>C102+'2_STEADY_STATE'!C5*D102-('2_STEADY_STATE'!C6+'2_STEADY_STATE'!C7+'2_STEADY_STATE'!C8)*C102</f>
        <v>10.708263898728594</v>
      </c>
      <c r="D103" s="24">
        <f>C103^'2_STEADY_STATE'!C9</f>
        <v>2.5815921168091469</v>
      </c>
      <c r="E103" s="24">
        <f>(1-'2_STEADY_STATE'!C5)*D103</f>
        <v>1.7296667182621281</v>
      </c>
      <c r="F103" s="24">
        <f>'2_STEADY_STATE'!C5*D103</f>
        <v>0.85192539854701854</v>
      </c>
      <c r="G103" s="24">
        <f>'2_STEADY_STATE'!C5*D103-('2_STEADY_STATE'!C6+'2_STEADY_STATE'!C7+'2_STEADY_STATE'!C8)*C103</f>
        <v>5.9725505474595986E-3</v>
      </c>
      <c r="H103" s="25">
        <f>'2_STEADY_STATE'!C9*D103/C103</f>
        <v>9.6433638215272705E-2</v>
      </c>
      <c r="I103" s="24">
        <f>C103/'2_STEADY_STATE'!C15</f>
        <v>0.98834291025403564</v>
      </c>
    </row>
    <row r="104" spans="2:9" x14ac:dyDescent="0.25">
      <c r="B104" s="26">
        <v>98</v>
      </c>
      <c r="C104" s="24">
        <f>C103+'2_STEADY_STATE'!C5*D103-('2_STEADY_STATE'!C6+'2_STEADY_STATE'!C7+'2_STEADY_STATE'!C8)*C103</f>
        <v>10.714236449276054</v>
      </c>
      <c r="D104" s="24">
        <f>C104^'2_STEADY_STATE'!C9</f>
        <v>2.5821679752446225</v>
      </c>
      <c r="E104" s="24">
        <f>(1-'2_STEADY_STATE'!C5)*D104</f>
        <v>1.7300525434138969</v>
      </c>
      <c r="F104" s="24">
        <f>'2_STEADY_STATE'!C5*D104</f>
        <v>0.85211543183072547</v>
      </c>
      <c r="G104" s="24">
        <f>'2_STEADY_STATE'!C5*D104-('2_STEADY_STATE'!C6+'2_STEADY_STATE'!C7+'2_STEADY_STATE'!C8)*C104</f>
        <v>5.6907523379171598E-3</v>
      </c>
      <c r="H104" s="25">
        <f>'2_STEADY_STATE'!C9*D104/C104</f>
        <v>9.6401381002529429E-2</v>
      </c>
      <c r="I104" s="24">
        <f>C104/'2_STEADY_STATE'!C15</f>
        <v>0.98889416002202246</v>
      </c>
    </row>
    <row r="105" spans="2:9" x14ac:dyDescent="0.25">
      <c r="B105" s="26">
        <v>99</v>
      </c>
      <c r="C105" s="24">
        <f>C104+'2_STEADY_STATE'!C5*D104-('2_STEADY_STATE'!C6+'2_STEADY_STATE'!C7+'2_STEADY_STATE'!C8)*C104</f>
        <v>10.719927201613972</v>
      </c>
      <c r="D105" s="24">
        <f>C105^'2_STEADY_STATE'!C9</f>
        <v>2.5827164842393606</v>
      </c>
      <c r="E105" s="24">
        <f>(1-'2_STEADY_STATE'!C5)*D105</f>
        <v>1.7304200444403715</v>
      </c>
      <c r="F105" s="24">
        <f>'2_STEADY_STATE'!C5*D105</f>
        <v>0.85229643979898906</v>
      </c>
      <c r="G105" s="24">
        <f>'2_STEADY_STATE'!C5*D105-('2_STEADY_STATE'!C6+'2_STEADY_STATE'!C7+'2_STEADY_STATE'!C8)*C105</f>
        <v>5.4221908714853218E-3</v>
      </c>
      <c r="H105" s="25">
        <f>'2_STEADY_STATE'!C9*D105/C105</f>
        <v>9.6370672511675706E-2</v>
      </c>
      <c r="I105" s="24">
        <f>C105/'2_STEADY_STATE'!C15</f>
        <v>0.98941940060073663</v>
      </c>
    </row>
    <row r="106" spans="2:9" x14ac:dyDescent="0.25">
      <c r="B106" s="26">
        <v>100</v>
      </c>
      <c r="C106" s="24">
        <f>C105+'2_STEADY_STATE'!C5*D105-('2_STEADY_STATE'!C6+'2_STEADY_STATE'!C7+'2_STEADY_STATE'!C8)*C105</f>
        <v>10.725349392485457</v>
      </c>
      <c r="D106" s="24">
        <f>C106^'2_STEADY_STATE'!C9</f>
        <v>2.5832389451505122</v>
      </c>
      <c r="E106" s="24">
        <f>(1-'2_STEADY_STATE'!C5)*D106</f>
        <v>1.730770093250843</v>
      </c>
      <c r="F106" s="24">
        <f>'2_STEADY_STATE'!C5*D106</f>
        <v>0.85246885189966903</v>
      </c>
      <c r="G106" s="24">
        <f>'2_STEADY_STATE'!C5*D106-('2_STEADY_STATE'!C6+'2_STEADY_STATE'!C7+'2_STEADY_STATE'!C8)*C106</f>
        <v>5.1662498933179313E-3</v>
      </c>
      <c r="H106" s="25">
        <f>'2_STEADY_STATE'!C9*D106/C106</f>
        <v>9.6341437490527509E-2</v>
      </c>
      <c r="I106" s="24">
        <f>C106/'2_STEADY_STATE'!C15</f>
        <v>0.98991985370467184</v>
      </c>
    </row>
  </sheetData>
  <mergeCells count="2">
    <mergeCell ref="B3:I3"/>
    <mergeCell ref="B2:I2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35"/>
  <sheetViews>
    <sheetView showGridLines="0" workbookViewId="0"/>
  </sheetViews>
  <sheetFormatPr defaultRowHeight="15" x14ac:dyDescent="0.25"/>
  <cols>
    <col min="1" max="1" width="3" customWidth="1"/>
    <col min="2" max="2" width="10" customWidth="1"/>
    <col min="3" max="7" width="12" customWidth="1"/>
  </cols>
  <sheetData>
    <row r="2" spans="2:7" ht="30" customHeight="1" x14ac:dyDescent="0.25">
      <c r="B2" s="34" t="s">
        <v>94</v>
      </c>
      <c r="C2" s="33"/>
      <c r="D2" s="33"/>
      <c r="E2" s="33"/>
      <c r="F2" s="33"/>
      <c r="G2" s="33"/>
    </row>
    <row r="3" spans="2:7" x14ac:dyDescent="0.25">
      <c r="B3" s="32" t="s">
        <v>95</v>
      </c>
      <c r="C3" s="33"/>
      <c r="D3" s="33"/>
      <c r="E3" s="33"/>
      <c r="F3" s="33"/>
      <c r="G3" s="33"/>
    </row>
    <row r="5" spans="2:7" x14ac:dyDescent="0.25">
      <c r="B5" s="21" t="s">
        <v>34</v>
      </c>
      <c r="C5" s="21" t="s">
        <v>96</v>
      </c>
      <c r="D5" s="21" t="s">
        <v>97</v>
      </c>
      <c r="E5" s="21" t="s">
        <v>98</v>
      </c>
      <c r="F5" s="21" t="s">
        <v>99</v>
      </c>
      <c r="G5" s="21" t="s">
        <v>100</v>
      </c>
    </row>
    <row r="6" spans="2:7" x14ac:dyDescent="0.25">
      <c r="B6" s="14">
        <v>0.05</v>
      </c>
      <c r="C6" s="24">
        <f>(B6/('2_STEADY_STATE'!C6+'2_STEADY_STATE'!C7+'2_STEADY_STATE'!C8))^(1/(1-'2_STEADY_STATE'!C9))</f>
        <v>0.46655715610949966</v>
      </c>
      <c r="D6" s="24">
        <f>C6^'2_STEADY_STATE'!C9</f>
        <v>0.73716030665300936</v>
      </c>
      <c r="E6" s="24">
        <f t="shared" ref="E6:E24" si="0">(1-B6)*D6</f>
        <v>0.70030229132035882</v>
      </c>
      <c r="F6" s="24">
        <f t="shared" ref="F6:F24" si="1">B6*D6</f>
        <v>3.6858015332650471E-2</v>
      </c>
      <c r="G6" s="25">
        <f>'2_STEADY_STATE'!C9*D6/C6</f>
        <v>0.63200000000000001</v>
      </c>
    </row>
    <row r="7" spans="2:7" x14ac:dyDescent="0.25">
      <c r="B7" s="14">
        <v>0.1</v>
      </c>
      <c r="C7" s="24">
        <f>(B7/('2_STEADY_STATE'!C6+'2_STEADY_STATE'!C7+'2_STEADY_STATE'!C8))^(1/(1-'2_STEADY_STATE'!C9))</f>
        <v>1.4812266408230226</v>
      </c>
      <c r="D7" s="24">
        <f>C7^'2_STEADY_STATE'!C9</f>
        <v>1.1701690462501877</v>
      </c>
      <c r="E7" s="24">
        <f t="shared" si="0"/>
        <v>1.053152141625169</v>
      </c>
      <c r="F7" s="24">
        <f t="shared" si="1"/>
        <v>0.11701690462501878</v>
      </c>
      <c r="G7" s="25">
        <f>'2_STEADY_STATE'!C9*D7/C7</f>
        <v>0.316</v>
      </c>
    </row>
    <row r="8" spans="2:7" x14ac:dyDescent="0.25">
      <c r="B8" s="14">
        <v>0.15</v>
      </c>
      <c r="C8" s="24">
        <f>(B8/('2_STEADY_STATE'!C6+'2_STEADY_STATE'!C7+'2_STEADY_STATE'!C8))^(1/(1-'2_STEADY_STATE'!C9))</f>
        <v>2.9114339788574162</v>
      </c>
      <c r="D8" s="24">
        <f>C8^'2_STEADY_STATE'!C9</f>
        <v>1.5333552288649059</v>
      </c>
      <c r="E8" s="24">
        <f t="shared" si="0"/>
        <v>1.30335194453517</v>
      </c>
      <c r="F8" s="24">
        <f t="shared" si="1"/>
        <v>0.23000328432973588</v>
      </c>
      <c r="G8" s="25">
        <f>'2_STEADY_STATE'!C9*D8/C8</f>
        <v>0.2106666666666667</v>
      </c>
    </row>
    <row r="9" spans="2:7" x14ac:dyDescent="0.25">
      <c r="B9" s="14">
        <v>0.2</v>
      </c>
      <c r="C9" s="24">
        <f>(B9/('2_STEADY_STATE'!C6+'2_STEADY_STATE'!C7+'2_STEADY_STATE'!C8))^(1/(1-'2_STEADY_STATE'!C9))</f>
        <v>4.7026014556915765</v>
      </c>
      <c r="D9" s="24">
        <f>C9^'2_STEADY_STATE'!C9</f>
        <v>1.8575275749981728</v>
      </c>
      <c r="E9" s="24">
        <f t="shared" si="0"/>
        <v>1.4860220599985383</v>
      </c>
      <c r="F9" s="24">
        <f t="shared" si="1"/>
        <v>0.37150551499963458</v>
      </c>
      <c r="G9" s="25">
        <f>'2_STEADY_STATE'!C9*D9/C9</f>
        <v>0.158</v>
      </c>
    </row>
    <row r="10" spans="2:7" x14ac:dyDescent="0.25">
      <c r="B10" s="14">
        <v>0.25</v>
      </c>
      <c r="C10" s="24">
        <f>(B10/('2_STEADY_STATE'!C6+'2_STEADY_STATE'!C7+'2_STEADY_STATE'!C8))^(1/(1-'2_STEADY_STATE'!C9))</f>
        <v>6.8211070017716313</v>
      </c>
      <c r="D10" s="24">
        <f>C10^'2_STEADY_STATE'!C9</f>
        <v>2.1554698125598355</v>
      </c>
      <c r="E10" s="24">
        <f t="shared" si="0"/>
        <v>1.6166023594198766</v>
      </c>
      <c r="F10" s="24">
        <f t="shared" si="1"/>
        <v>0.53886745313995887</v>
      </c>
      <c r="G10" s="25">
        <f>'2_STEADY_STATE'!C9*D10/C10</f>
        <v>0.12640000000000001</v>
      </c>
    </row>
    <row r="11" spans="2:7" x14ac:dyDescent="0.25">
      <c r="B11" s="14">
        <v>0.3</v>
      </c>
      <c r="C11" s="24">
        <f>(B11/('2_STEADY_STATE'!C6+'2_STEADY_STATE'!C7+'2_STEADY_STATE'!C8))^(1/(1-'2_STEADY_STATE'!C9))</f>
        <v>9.2432267215484458</v>
      </c>
      <c r="D11" s="24">
        <f>C11^'2_STEADY_STATE'!C9</f>
        <v>2.4340497033410911</v>
      </c>
      <c r="E11" s="24">
        <f t="shared" si="0"/>
        <v>1.7038347923387636</v>
      </c>
      <c r="F11" s="24">
        <f t="shared" si="1"/>
        <v>0.73021491100232727</v>
      </c>
      <c r="G11" s="25">
        <f>'2_STEADY_STATE'!C9*D11/C11</f>
        <v>0.10533333333333336</v>
      </c>
    </row>
    <row r="12" spans="2:7" x14ac:dyDescent="0.25">
      <c r="B12" s="14">
        <v>0.35</v>
      </c>
      <c r="C12" s="24">
        <f>(B12/('2_STEADY_STATE'!C6+'2_STEADY_STATE'!C7+'2_STEADY_STATE'!C8))^(1/(1-'2_STEADY_STATE'!C9))</f>
        <v>11.950926857824996</v>
      </c>
      <c r="D12" s="24">
        <f>C12^'2_STEADY_STATE'!C9</f>
        <v>2.6974949193376418</v>
      </c>
      <c r="E12" s="24">
        <f t="shared" si="0"/>
        <v>1.7533716975694673</v>
      </c>
      <c r="F12" s="24">
        <f t="shared" si="1"/>
        <v>0.94412322176817454</v>
      </c>
      <c r="G12" s="25">
        <f>'2_STEADY_STATE'!C9*D12/C12</f>
        <v>9.0285714285714289E-2</v>
      </c>
    </row>
    <row r="13" spans="2:7" x14ac:dyDescent="0.25">
      <c r="B13" s="14">
        <v>0.4</v>
      </c>
      <c r="C13" s="24">
        <f>(B13/('2_STEADY_STATE'!C6+'2_STEADY_STATE'!C7+'2_STEADY_STATE'!C8))^(1/(1-'2_STEADY_STATE'!C9))</f>
        <v>14.929828995503994</v>
      </c>
      <c r="D13" s="24">
        <f>C13^'2_STEADY_STATE'!C9</f>
        <v>2.9486412266120383</v>
      </c>
      <c r="E13" s="24">
        <f t="shared" si="0"/>
        <v>1.769184735967223</v>
      </c>
      <c r="F13" s="24">
        <f t="shared" si="1"/>
        <v>1.1794564906448153</v>
      </c>
      <c r="G13" s="25">
        <f>'2_STEADY_STATE'!C9*D13/C13</f>
        <v>7.8999999999999987E-2</v>
      </c>
    </row>
    <row r="14" spans="2:7" x14ac:dyDescent="0.25">
      <c r="B14" s="14">
        <v>0.45</v>
      </c>
      <c r="C14" s="24">
        <f>(B14/('2_STEADY_STATE'!C6+'2_STEADY_STATE'!C7+'2_STEADY_STATE'!C8))^(1/(1-'2_STEADY_STATE'!C9))</f>
        <v>18.168080163914855</v>
      </c>
      <c r="D14" s="24">
        <f>C14^'2_STEADY_STATE'!C9</f>
        <v>3.1895074065539406</v>
      </c>
      <c r="E14" s="24">
        <f t="shared" si="0"/>
        <v>1.7542290736046675</v>
      </c>
      <c r="F14" s="24">
        <f t="shared" si="1"/>
        <v>1.4352783329492733</v>
      </c>
      <c r="G14" s="25">
        <f>'2_STEADY_STATE'!C9*D14/C14</f>
        <v>7.0222222222222214E-2</v>
      </c>
    </row>
    <row r="15" spans="2:7" x14ac:dyDescent="0.25">
      <c r="B15" s="14">
        <v>0.5</v>
      </c>
      <c r="C15" s="24">
        <f>(B15/('2_STEADY_STATE'!C6+'2_STEADY_STATE'!C7+'2_STEADY_STATE'!C8))^(1/(1-'2_STEADY_STATE'!C9))</f>
        <v>21.655664860399874</v>
      </c>
      <c r="D15" s="24">
        <f>C15^'2_STEADY_STATE'!C9</f>
        <v>3.42159504794318</v>
      </c>
      <c r="E15" s="24">
        <f t="shared" si="0"/>
        <v>1.71079752397159</v>
      </c>
      <c r="F15" s="24">
        <f t="shared" si="1"/>
        <v>1.71079752397159</v>
      </c>
      <c r="G15" s="25">
        <f>'2_STEADY_STATE'!C9*D15/C15</f>
        <v>6.3200000000000006E-2</v>
      </c>
    </row>
    <row r="16" spans="2:7" x14ac:dyDescent="0.25">
      <c r="B16" s="14">
        <v>0.55000000000000004</v>
      </c>
      <c r="C16" s="24">
        <f>(B16/('2_STEADY_STATE'!C6+'2_STEADY_STATE'!C7+'2_STEADY_STATE'!C8))^(1/(1-'2_STEADY_STATE'!C9))</f>
        <v>25.383957405301228</v>
      </c>
      <c r="D16" s="24">
        <f>C16^'2_STEADY_STATE'!C9</f>
        <v>3.6460593363978124</v>
      </c>
      <c r="E16" s="24">
        <f t="shared" si="0"/>
        <v>1.6407267013790154</v>
      </c>
      <c r="F16" s="24">
        <f t="shared" si="1"/>
        <v>2.0053326350187972</v>
      </c>
      <c r="G16" s="25">
        <f>'2_STEADY_STATE'!C9*D16/C16</f>
        <v>5.7454545454545453E-2</v>
      </c>
    </row>
    <row r="17" spans="2:7" x14ac:dyDescent="0.25">
      <c r="B17" s="14">
        <v>0.60000000000000009</v>
      </c>
      <c r="C17" s="24">
        <f>(B17/('2_STEADY_STATE'!C6+'2_STEADY_STATE'!C7+'2_STEADY_STATE'!C8))^(1/(1-'2_STEADY_STATE'!C9))</f>
        <v>29.345415642733176</v>
      </c>
      <c r="D17" s="24">
        <f>C17^'2_STEADY_STATE'!C9</f>
        <v>3.8638130596265334</v>
      </c>
      <c r="E17" s="24">
        <f t="shared" si="0"/>
        <v>1.545525223850613</v>
      </c>
      <c r="F17" s="24">
        <f t="shared" si="1"/>
        <v>2.3182878357759202</v>
      </c>
      <c r="G17" s="25">
        <f>'2_STEADY_STATE'!C9*D17/C17</f>
        <v>5.2666666666666646E-2</v>
      </c>
    </row>
    <row r="18" spans="2:7" x14ac:dyDescent="0.25">
      <c r="B18" s="14">
        <v>0.65000000000000013</v>
      </c>
      <c r="C18" s="24">
        <f>(B18/('2_STEADY_STATE'!C6+'2_STEADY_STATE'!C7+'2_STEADY_STATE'!C8))^(1/(1-'2_STEADY_STATE'!C9))</f>
        <v>33.533362899917982</v>
      </c>
      <c r="D18" s="24">
        <f>C18^'2_STEADY_STATE'!C9</f>
        <v>4.0755933370669535</v>
      </c>
      <c r="E18" s="24">
        <f t="shared" si="0"/>
        <v>1.4264576679734331</v>
      </c>
      <c r="F18" s="24">
        <f t="shared" si="1"/>
        <v>2.6491356690935204</v>
      </c>
      <c r="G18" s="25">
        <f>'2_STEADY_STATE'!C9*D18/C18</f>
        <v>4.8615384615384602E-2</v>
      </c>
    </row>
    <row r="19" spans="2:7" x14ac:dyDescent="0.25">
      <c r="B19" s="14">
        <v>0.70000000000000007</v>
      </c>
      <c r="C19" s="24">
        <f>(B19/('2_STEADY_STATE'!C6+'2_STEADY_STATE'!C7+'2_STEADY_STATE'!C8))^(1/(1-'2_STEADY_STATE'!C9))</f>
        <v>37.941827732212829</v>
      </c>
      <c r="D19" s="24">
        <f>C19^'2_STEADY_STATE'!C9</f>
        <v>4.2820062726354475</v>
      </c>
      <c r="E19" s="24">
        <f t="shared" si="0"/>
        <v>1.2846018817906339</v>
      </c>
      <c r="F19" s="24">
        <f t="shared" si="1"/>
        <v>2.9974043908448134</v>
      </c>
      <c r="G19" s="25">
        <f>'2_STEADY_STATE'!C9*D19/C19</f>
        <v>4.5142857142857144E-2</v>
      </c>
    </row>
    <row r="20" spans="2:7" x14ac:dyDescent="0.25">
      <c r="B20" s="14">
        <v>0.75000000000000011</v>
      </c>
      <c r="C20" s="24">
        <f>(B20/('2_STEADY_STATE'!C6+'2_STEADY_STATE'!C7+'2_STEADY_STATE'!C8))^(1/(1-'2_STEADY_STATE'!C9))</f>
        <v>42.565422989073731</v>
      </c>
      <c r="D20" s="24">
        <f>C20^'2_STEADY_STATE'!C9</f>
        <v>4.4835578881824336</v>
      </c>
      <c r="E20" s="24">
        <f t="shared" si="0"/>
        <v>1.120889472045608</v>
      </c>
      <c r="F20" s="24">
        <f t="shared" si="1"/>
        <v>3.3626684161368257</v>
      </c>
      <c r="G20" s="25">
        <f>'2_STEADY_STATE'!C9*D20/C20</f>
        <v>4.2133333333333342E-2</v>
      </c>
    </row>
    <row r="21" spans="2:7" x14ac:dyDescent="0.25">
      <c r="B21" s="14">
        <v>0.8</v>
      </c>
      <c r="C21" s="24">
        <f>(B21/('2_STEADY_STATE'!C6+'2_STEADY_STATE'!C7+'2_STEADY_STATE'!C8))^(1/(1-'2_STEADY_STATE'!C9))</f>
        <v>47.39925250633673</v>
      </c>
      <c r="D21" s="24">
        <f>C21^'2_STEADY_STATE'!C9</f>
        <v>4.6806761850007508</v>
      </c>
      <c r="E21" s="24">
        <f t="shared" si="0"/>
        <v>0.93613523700015</v>
      </c>
      <c r="F21" s="24">
        <f t="shared" si="1"/>
        <v>3.7445409480006009</v>
      </c>
      <c r="G21" s="25">
        <f>'2_STEADY_STATE'!C9*D21/C21</f>
        <v>3.9499999999999993E-2</v>
      </c>
    </row>
    <row r="22" spans="2:7" x14ac:dyDescent="0.25">
      <c r="B22" s="14">
        <v>0.85000000000000009</v>
      </c>
      <c r="C22" s="24">
        <f>(B22/('2_STEADY_STATE'!C6+'2_STEADY_STATE'!C7+'2_STEADY_STATE'!C8))^(1/(1-'2_STEADY_STATE'!C9))</f>
        <v>52.438837739715751</v>
      </c>
      <c r="D22" s="24">
        <f>C22^'2_STEADY_STATE'!C9</f>
        <v>4.8737272722794645</v>
      </c>
      <c r="E22" s="24">
        <f t="shared" si="0"/>
        <v>0.73105909084191922</v>
      </c>
      <c r="F22" s="24">
        <f t="shared" si="1"/>
        <v>4.1426681814375454</v>
      </c>
      <c r="G22" s="25">
        <f>'2_STEADY_STATE'!C9*D22/C22</f>
        <v>3.7176470588235297E-2</v>
      </c>
    </row>
    <row r="23" spans="2:7" x14ac:dyDescent="0.25">
      <c r="B23" s="14">
        <v>0.90000000000000013</v>
      </c>
      <c r="C23" s="24">
        <f>(B23/('2_STEADY_STATE'!C6+'2_STEADY_STATE'!C7+'2_STEADY_STATE'!C8))^(1/(1-'2_STEADY_STATE'!C9))</f>
        <v>57.680059128882057</v>
      </c>
      <c r="D23" s="24">
        <f>C23^'2_STEADY_STATE'!C9</f>
        <v>5.0630274124240913</v>
      </c>
      <c r="E23" s="24">
        <f t="shared" si="0"/>
        <v>0.50630274124240848</v>
      </c>
      <c r="F23" s="24">
        <f t="shared" si="1"/>
        <v>4.5567246711816827</v>
      </c>
      <c r="G23" s="25">
        <f>'2_STEADY_STATE'!C9*D23/C23</f>
        <v>3.5111111111111107E-2</v>
      </c>
    </row>
    <row r="24" spans="2:7" x14ac:dyDescent="0.25">
      <c r="B24" s="14">
        <v>0.95000000000000007</v>
      </c>
      <c r="C24" s="24">
        <f>(B24/('2_STEADY_STATE'!C6+'2_STEADY_STATE'!C7+'2_STEADY_STATE'!C8))^(1/(1-'2_STEADY_STATE'!C9))</f>
        <v>63.119108563060287</v>
      </c>
      <c r="D24" s="24">
        <f>C24^'2_STEADY_STATE'!C9</f>
        <v>5.248852185770275</v>
      </c>
      <c r="E24" s="24">
        <f t="shared" si="0"/>
        <v>0.26244260928851343</v>
      </c>
      <c r="F24" s="24">
        <f t="shared" si="1"/>
        <v>4.986409576481762</v>
      </c>
      <c r="G24" s="25">
        <f>'2_STEADY_STATE'!C9*D24/C24</f>
        <v>3.3263157894736835E-2</v>
      </c>
    </row>
    <row r="27" spans="2:7" x14ac:dyDescent="0.25">
      <c r="B27" s="34" t="s">
        <v>101</v>
      </c>
      <c r="C27" s="33"/>
    </row>
    <row r="28" spans="2:7" ht="63.75" x14ac:dyDescent="0.25">
      <c r="B28" s="9" t="s">
        <v>102</v>
      </c>
      <c r="C28" s="16">
        <f>'2_STEADY_STATE'!C9</f>
        <v>0.4</v>
      </c>
      <c r="E28" s="27" t="s">
        <v>103</v>
      </c>
    </row>
    <row r="29" spans="2:7" x14ac:dyDescent="0.25">
      <c r="B29" s="9" t="s">
        <v>104</v>
      </c>
      <c r="C29" s="23">
        <f>('2_STEADY_STATE'!C9/('2_STEADY_STATE'!C6+'2_STEADY_STATE'!C7+'2_STEADY_STATE'!C8))^(1/(1-'2_STEADY_STATE'!C9))</f>
        <v>14.929828995503994</v>
      </c>
    </row>
    <row r="30" spans="2:7" x14ac:dyDescent="0.25">
      <c r="B30" s="9" t="s">
        <v>105</v>
      </c>
      <c r="C30" s="23">
        <f>C29^'2_STEADY_STATE'!C9</f>
        <v>2.9486412266120383</v>
      </c>
    </row>
    <row r="31" spans="2:7" ht="30" x14ac:dyDescent="0.25">
      <c r="B31" s="9" t="s">
        <v>106</v>
      </c>
      <c r="C31" s="23">
        <f>(1-'2_STEADY_STATE'!C9)*C30</f>
        <v>1.769184735967223</v>
      </c>
    </row>
    <row r="33" spans="2:5" x14ac:dyDescent="0.25">
      <c r="B33" s="34" t="s">
        <v>107</v>
      </c>
      <c r="C33" s="33"/>
    </row>
    <row r="34" spans="2:5" x14ac:dyDescent="0.25">
      <c r="B34" s="9" t="s">
        <v>108</v>
      </c>
      <c r="C34" s="14">
        <f>'2_STEADY_STATE'!C5</f>
        <v>0.33</v>
      </c>
    </row>
    <row r="35" spans="2:5" ht="51" x14ac:dyDescent="0.25">
      <c r="B35" s="9" t="s">
        <v>109</v>
      </c>
      <c r="C35" s="36" t="str">
        <f>IF('2_STEADY_STATE'!C5&lt;'2_STEADY_STATE'!C9,"UNDER-saving (c bisa naik dgn naikkan s)",IF('2_STEADY_STATE'!C5&gt;'2_STEADY_STATE'!C9,"OVER-saving (turunkan s)","= golden rule"))</f>
        <v>UNDER-saving (c bisa naik dgn naikkan s)</v>
      </c>
      <c r="D35" s="37"/>
      <c r="E35" s="27" t="s">
        <v>110</v>
      </c>
    </row>
  </sheetData>
  <mergeCells count="5">
    <mergeCell ref="B3:G3"/>
    <mergeCell ref="B2:G2"/>
    <mergeCell ref="B33:C33"/>
    <mergeCell ref="B27:C27"/>
    <mergeCell ref="C35:D35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H79"/>
  <sheetViews>
    <sheetView showGridLines="0" workbookViewId="0"/>
  </sheetViews>
  <sheetFormatPr defaultRowHeight="15" x14ac:dyDescent="0.25"/>
  <cols>
    <col min="1" max="1" width="3" customWidth="1"/>
    <col min="2" max="2" width="22" customWidth="1"/>
    <col min="3" max="5" width="14" customWidth="1"/>
    <col min="6" max="6" width="30" customWidth="1"/>
    <col min="7" max="7" width="18" customWidth="1"/>
    <col min="8" max="8" width="28" customWidth="1"/>
  </cols>
  <sheetData>
    <row r="2" spans="2:8" ht="30" customHeight="1" x14ac:dyDescent="0.25">
      <c r="B2" s="34" t="s">
        <v>111</v>
      </c>
      <c r="C2" s="33"/>
      <c r="D2" s="33"/>
      <c r="E2" s="33"/>
      <c r="G2" s="41" t="s">
        <v>112</v>
      </c>
      <c r="H2" s="37"/>
    </row>
    <row r="3" spans="2:8" x14ac:dyDescent="0.25">
      <c r="B3" s="32" t="s">
        <v>113</v>
      </c>
      <c r="C3" s="33"/>
      <c r="D3" s="33"/>
      <c r="E3" s="33"/>
      <c r="G3" s="38" t="s">
        <v>114</v>
      </c>
      <c r="H3" s="37"/>
    </row>
    <row r="4" spans="2:8" x14ac:dyDescent="0.25">
      <c r="G4" s="38" t="s">
        <v>115</v>
      </c>
      <c r="H4" s="37"/>
    </row>
    <row r="5" spans="2:8" x14ac:dyDescent="0.25">
      <c r="B5" s="21" t="s">
        <v>116</v>
      </c>
      <c r="C5" s="21" t="s">
        <v>117</v>
      </c>
      <c r="D5" s="21" t="s">
        <v>118</v>
      </c>
      <c r="E5" s="21" t="s">
        <v>119</v>
      </c>
      <c r="G5" s="38" t="s">
        <v>120</v>
      </c>
      <c r="H5" s="37"/>
    </row>
    <row r="6" spans="2:8" x14ac:dyDescent="0.25">
      <c r="B6" s="9" t="s">
        <v>34</v>
      </c>
      <c r="C6" s="10">
        <v>0.33</v>
      </c>
      <c r="D6" s="10">
        <v>0.25</v>
      </c>
      <c r="E6" s="10">
        <v>0.3</v>
      </c>
      <c r="F6" s="8" t="s">
        <v>121</v>
      </c>
      <c r="G6" s="38" t="s">
        <v>122</v>
      </c>
      <c r="H6" s="37"/>
    </row>
    <row r="7" spans="2:8" x14ac:dyDescent="0.25">
      <c r="B7" s="9" t="s">
        <v>36</v>
      </c>
      <c r="C7" s="10">
        <v>0.05</v>
      </c>
      <c r="D7" s="10">
        <v>0.06</v>
      </c>
      <c r="E7" s="10">
        <v>0.05</v>
      </c>
      <c r="F7" s="8" t="s">
        <v>123</v>
      </c>
    </row>
    <row r="8" spans="2:8" x14ac:dyDescent="0.25">
      <c r="B8" s="9" t="s">
        <v>38</v>
      </c>
      <c r="C8" s="10">
        <v>8.9999999999999993E-3</v>
      </c>
      <c r="D8" s="10">
        <v>6.0000000000000001E-3</v>
      </c>
      <c r="E8" s="10">
        <v>7.0000000000000001E-3</v>
      </c>
      <c r="F8" s="8" t="s">
        <v>124</v>
      </c>
    </row>
    <row r="9" spans="2:8" x14ac:dyDescent="0.25">
      <c r="B9" s="9" t="s">
        <v>40</v>
      </c>
      <c r="C9" s="10">
        <v>0.02</v>
      </c>
      <c r="D9" s="10">
        <v>2.5000000000000001E-2</v>
      </c>
      <c r="E9" s="10">
        <v>0.04</v>
      </c>
      <c r="F9" s="8" t="s">
        <v>125</v>
      </c>
    </row>
    <row r="10" spans="2:8" x14ac:dyDescent="0.25">
      <c r="B10" s="9" t="s">
        <v>42</v>
      </c>
      <c r="C10" s="11">
        <v>0.4</v>
      </c>
      <c r="D10" s="11">
        <v>0.45</v>
      </c>
      <c r="E10" s="11">
        <v>0.4</v>
      </c>
      <c r="F10" s="8" t="s">
        <v>126</v>
      </c>
    </row>
    <row r="11" spans="2:8" x14ac:dyDescent="0.25">
      <c r="B11" s="9" t="s">
        <v>48</v>
      </c>
      <c r="C11" s="11">
        <v>2</v>
      </c>
      <c r="D11" s="11">
        <v>10</v>
      </c>
      <c r="E11" s="11">
        <v>3</v>
      </c>
      <c r="F11" s="8" t="s">
        <v>127</v>
      </c>
    </row>
    <row r="13" spans="2:8" ht="38.25" x14ac:dyDescent="0.25">
      <c r="B13" s="28" t="s">
        <v>128</v>
      </c>
      <c r="C13" s="29">
        <f>(C6/(C7+C8+C9))^(1/(1-C10))</f>
        <v>10.834563376365223</v>
      </c>
      <c r="D13" s="29">
        <f>(D6/(D7+D8+D9))^(1/(1-D10))</f>
        <v>6.280547206876828</v>
      </c>
      <c r="E13" s="29">
        <f>(E6/(E7+E8+E9))^(1/(1-E10))</f>
        <v>6.5652187439729195</v>
      </c>
      <c r="F13" s="8" t="s">
        <v>129</v>
      </c>
    </row>
    <row r="14" spans="2:8" ht="38.25" x14ac:dyDescent="0.25">
      <c r="B14" s="9" t="s">
        <v>130</v>
      </c>
      <c r="C14" s="20">
        <f>C13^(C10)</f>
        <v>2.5937288082813716</v>
      </c>
      <c r="D14" s="20">
        <f>D13^(D10)</f>
        <v>2.2861191833031649</v>
      </c>
      <c r="E14" s="20">
        <f>E13^(E10)</f>
        <v>2.122754060551244</v>
      </c>
      <c r="F14" s="8" t="s">
        <v>131</v>
      </c>
    </row>
    <row r="15" spans="2:8" ht="38.25" x14ac:dyDescent="0.25">
      <c r="B15" s="9" t="s">
        <v>76</v>
      </c>
      <c r="C15" s="30">
        <f>C9</f>
        <v>0.02</v>
      </c>
      <c r="D15" s="30">
        <f>D9</f>
        <v>2.5000000000000001E-2</v>
      </c>
      <c r="E15" s="30">
        <f>E9</f>
        <v>0.04</v>
      </c>
      <c r="F15" s="8" t="s">
        <v>132</v>
      </c>
    </row>
    <row r="17" spans="2:5" x14ac:dyDescent="0.25">
      <c r="B17" s="39" t="s">
        <v>133</v>
      </c>
      <c r="C17" s="40"/>
      <c r="D17" s="40"/>
      <c r="E17" s="37"/>
    </row>
    <row r="18" spans="2:5" x14ac:dyDescent="0.25">
      <c r="B18" s="21" t="s">
        <v>86</v>
      </c>
      <c r="C18" s="21" t="s">
        <v>134</v>
      </c>
      <c r="D18" s="21" t="s">
        <v>135</v>
      </c>
      <c r="E18" s="21" t="s">
        <v>136</v>
      </c>
    </row>
    <row r="19" spans="2:5" x14ac:dyDescent="0.25">
      <c r="B19" s="22">
        <v>0</v>
      </c>
      <c r="C19" s="23">
        <f>C11</f>
        <v>2</v>
      </c>
      <c r="D19" s="23">
        <f>D11</f>
        <v>10</v>
      </c>
      <c r="E19" s="23">
        <f>E11</f>
        <v>3</v>
      </c>
    </row>
    <row r="20" spans="2:5" x14ac:dyDescent="0.25">
      <c r="B20" s="26">
        <v>1</v>
      </c>
      <c r="C20" s="24">
        <f>C19+C6*C19^C10-(C7+C8+C9)*C19</f>
        <v>2.2774376105550553</v>
      </c>
      <c r="D20" s="24">
        <f>D19+D6*D19^D10-(D7+D8+D9)*D19</f>
        <v>9.7945957328161128</v>
      </c>
      <c r="E20" s="24">
        <f>E19+E6*E19^E10-(E7+E8+E9)*E19</f>
        <v>3.1745536721746079</v>
      </c>
    </row>
    <row r="21" spans="2:5" x14ac:dyDescent="0.25">
      <c r="B21" s="26">
        <v>2</v>
      </c>
      <c r="C21" s="24">
        <f>C20+C6*C20^C10-(C7+C8+C9)*C20</f>
        <v>2.5561818014981044</v>
      </c>
      <c r="D21" s="24">
        <f>D20+D6*D20^D10-(D7+D8+D9)*D20</f>
        <v>9.6013333568606143</v>
      </c>
      <c r="E21" s="24">
        <f>E20+E6*E20^E10-(E7+E8+E9)*E20</f>
        <v>3.3428273753084881</v>
      </c>
    </row>
    <row r="22" spans="2:5" x14ac:dyDescent="0.25">
      <c r="B22" s="26">
        <v>3</v>
      </c>
      <c r="C22" s="24">
        <f>C21+C6*C21^C10-(C7+C8+C9)*C21</f>
        <v>2.8345855202611179</v>
      </c>
      <c r="D22" s="24">
        <f>D21+D6*D21^D10-(D7+D8+D9)*D21</f>
        <v>9.4194257969461184</v>
      </c>
      <c r="E22" s="24">
        <f>E21+E6*E21^E10-(E7+E8+E9)*E21</f>
        <v>3.5047192520021677</v>
      </c>
    </row>
    <row r="23" spans="2:5" x14ac:dyDescent="0.25">
      <c r="B23" s="26">
        <v>4</v>
      </c>
      <c r="C23" s="24">
        <f>C22+C6*C22^C10-(C7+C8+C9)*C22</f>
        <v>3.1112750736114307</v>
      </c>
      <c r="D23" s="24">
        <f>D22+D6*D22^D10-(D7+D8+D9)*D22</f>
        <v>9.2481425704156273</v>
      </c>
      <c r="E23" s="24">
        <f>E22+E6*E22^E10-(E7+E8+E9)*E22</f>
        <v>3.6601917667083077</v>
      </c>
    </row>
    <row r="24" spans="2:5" x14ac:dyDescent="0.25">
      <c r="B24" s="26">
        <v>5</v>
      </c>
      <c r="C24" s="24">
        <f>C23+C6*C23^C10-(C7+C8+C9)*C23</f>
        <v>3.3851084648180643</v>
      </c>
      <c r="D24" s="24">
        <f>D23+D6*D23^D10-(D7+D8+D9)*D23</f>
        <v>9.0868053163816906</v>
      </c>
      <c r="E24" s="24">
        <f>E23+E6*E23^E10-(E7+E8+E9)*E23</f>
        <v>3.8092602379576475</v>
      </c>
    </row>
    <row r="25" spans="2:5" x14ac:dyDescent="0.25">
      <c r="B25" s="26">
        <v>6</v>
      </c>
      <c r="C25" s="24">
        <f>C24+C6*C24^C10-(C7+C8+C9)*C24</f>
        <v>3.6551409701200988</v>
      </c>
      <c r="D25" s="24">
        <f>D24+D6*D24^D10-(D7+D8+D9)*D24</f>
        <v>8.9347837034523412</v>
      </c>
      <c r="E25" s="24">
        <f>E24+E6*E24^E10-(E7+E8+E9)*E24</f>
        <v>3.9519831510673393</v>
      </c>
    </row>
    <row r="26" spans="2:5" x14ac:dyDescent="0.25">
      <c r="B26" s="26">
        <v>7</v>
      </c>
      <c r="C26" s="24">
        <f>C25+C6*C25^C10-(C7+C8+C9)*C25</f>
        <v>3.9205964089892222</v>
      </c>
      <c r="D26" s="24">
        <f>D25+D6*D25^D10-(D7+D8+D9)*D25</f>
        <v>8.7914916825419969</v>
      </c>
      <c r="E26" s="24">
        <f>E25+E6*E25^E10-(E7+E8+E9)*E25</f>
        <v>4.0884539672109081</v>
      </c>
    </row>
    <row r="27" spans="2:5" x14ac:dyDescent="0.25">
      <c r="B27" s="26">
        <v>8</v>
      </c>
      <c r="C27" s="24">
        <f>C26+C6*C26^C10-(C7+C8+C9)*C26</f>
        <v>4.1808429641799441</v>
      </c>
      <c r="D27" s="24">
        <f>D26+D6*D26^D10-(D7+D8+D9)*D26</f>
        <v>8.6563840543719248</v>
      </c>
      <c r="E27" s="24">
        <f>E26+E6*E26^E10-(E7+E8+E9)*E26</f>
        <v>4.2187941950512382</v>
      </c>
    </row>
    <row r="28" spans="2:5" x14ac:dyDescent="0.25">
      <c r="B28" s="26">
        <v>9</v>
      </c>
      <c r="C28" s="24">
        <f>C27+C6*C27^C10-(C7+C8+C9)*C27</f>
        <v>4.4353726878741124</v>
      </c>
      <c r="D28" s="24">
        <f>D27+D6*D27^D10-(D7+D8+D9)*D27</f>
        <v>8.5289533239990796</v>
      </c>
      <c r="E28" s="24">
        <f>E27+E6*E27^E10-(E7+E8+E9)*E27</f>
        <v>4.3431475311846244</v>
      </c>
    </row>
    <row r="29" spans="2:5" x14ac:dyDescent="0.25">
      <c r="B29" s="26">
        <v>10</v>
      </c>
      <c r="C29" s="24">
        <f>C28+C6*C28^C10-(C7+C8+C9)*C28</f>
        <v>4.6837840300544871</v>
      </c>
      <c r="D29" s="24">
        <f>D28+D6*D28^D10-(D7+D8+D9)*D28</f>
        <v>8.4087268171988505</v>
      </c>
      <c r="E29" s="24">
        <f>E28+E6*E28^E10-(E7+E8+E9)*E28</f>
        <v>4.4616749078438342</v>
      </c>
    </row>
    <row r="30" spans="2:5" x14ac:dyDescent="0.25">
      <c r="B30" s="26">
        <v>11</v>
      </c>
      <c r="C30" s="24">
        <f>C29+C6*C29^C10-(C7+C8+C9)*C29</f>
        <v>4.9257668705286433</v>
      </c>
      <c r="D30" s="24">
        <f>D29+D6*D29^D10-(D7+D8+D9)*D29</f>
        <v>8.2952640357888416</v>
      </c>
      <c r="E30" s="24">
        <f>E29+E6*E29^E10-(E7+E8+E9)*E29</f>
        <v>4.5745503124377782</v>
      </c>
    </row>
    <row r="31" spans="2:5" x14ac:dyDescent="0.25">
      <c r="B31" s="26">
        <v>12</v>
      </c>
      <c r="C31" s="24">
        <f>C30+C6*C30^C10-(C7+C8+C9)*C30</f>
        <v>5.1610896436114899</v>
      </c>
      <c r="D31" s="24">
        <f>D30+D6*D30^D10-(D7+D8+D9)*D30</f>
        <v>8.1881542310376521</v>
      </c>
      <c r="E31" s="24">
        <f>E30+E6*E30^E10-(E7+E8+E9)*E30</f>
        <v>4.6819572648833709</v>
      </c>
    </row>
    <row r="32" spans="2:5" x14ac:dyDescent="0.25">
      <c r="B32" s="26">
        <v>13</v>
      </c>
      <c r="C32" s="24">
        <f>C31+C6*C31^C10-(C7+C8+C9)*C31</f>
        <v>5.3895882255058458</v>
      </c>
      <c r="D32" s="24">
        <f>D31+D6*D31^D10-(D7+D8+D9)*D31</f>
        <v>8.0870141761731471</v>
      </c>
      <c r="E32" s="24">
        <f>E31+E6*E31^E10-(E7+E8+E9)*E31</f>
        <v>4.7840858563031157</v>
      </c>
    </row>
    <row r="33" spans="2:5" x14ac:dyDescent="0.25">
      <c r="B33" s="26">
        <v>14</v>
      </c>
      <c r="C33" s="24">
        <f>C32+C6*C32^C10-(C7+C8+C9)*C32</f>
        <v>5.6111563164082447</v>
      </c>
      <c r="D33" s="24">
        <f>D32+D6*D32^D10-(D7+D8+D9)*D32</f>
        <v>7.9914861207058827</v>
      </c>
      <c r="E33" s="24">
        <f>E32+E6*E32^E10-(E7+E8+E9)*E32</f>
        <v>4.8811302672753447</v>
      </c>
    </row>
    <row r="34" spans="2:5" x14ac:dyDescent="0.25">
      <c r="B34" s="26">
        <v>15</v>
      </c>
      <c r="C34" s="24">
        <f>C33+C6*C33^C10-(C7+C8+C9)*C33</f>
        <v>5.8257370974683873</v>
      </c>
      <c r="D34" s="24">
        <f>D33+D6*D33^D10-(D7+D8+D9)*D33</f>
        <v>7.9012359108304508</v>
      </c>
      <c r="E34" s="24">
        <f>E33+E6*E33^E10-(E7+E8+E9)*E33</f>
        <v>4.9732866960149735</v>
      </c>
    </row>
    <row r="35" spans="2:5" x14ac:dyDescent="0.25">
      <c r="B35" s="26">
        <v>16</v>
      </c>
      <c r="C35" s="24">
        <f>C34+C6*C34^C10-(C7+C8+C9)*C34</f>
        <v>6.0333159805462904</v>
      </c>
      <c r="D35" s="24">
        <f>D34+D6*D34^D10-(D7+D8+D9)*D34</f>
        <v>7.8159512615744404</v>
      </c>
      <c r="E35" s="24">
        <f>E34+E6*E34^E10-(E7+E8+E9)*E34</f>
        <v>5.0607516370845831</v>
      </c>
    </row>
    <row r="36" spans="2:5" x14ac:dyDescent="0.25">
      <c r="B36" s="26">
        <v>17</v>
      </c>
      <c r="C36" s="24">
        <f>C35+C6*C35^C10-(C7+C8+C9)*C35</f>
        <v>6.2339142987967149</v>
      </c>
      <c r="D36" s="24">
        <f>D35+D6*D35^D10-(D7+D8+D9)*D35</f>
        <v>7.735340167644293</v>
      </c>
      <c r="E36" s="24">
        <f>E35+E6*E35^E10-(E7+E8+E9)*E35</f>
        <v>5.1437204598454667</v>
      </c>
    </row>
    <row r="37" spans="2:5" x14ac:dyDescent="0.25">
      <c r="B37" s="26">
        <v>18</v>
      </c>
      <c r="C37" s="24">
        <f>C36+C6*C36^C10-(C7+C8+C9)*C36</f>
        <v>6.427583810307218</v>
      </c>
      <c r="D37" s="24">
        <f>D36+D6*D36^D10-(D7+D8+D9)*D36</f>
        <v>7.6591294410809612</v>
      </c>
      <c r="E37" s="24">
        <f>E36+E6*E36^E10-(E7+E8+E9)*E36</f>
        <v>5.2223862431392778</v>
      </c>
    </row>
    <row r="38" spans="2:5" x14ac:dyDescent="0.25">
      <c r="B38" s="26">
        <v>19</v>
      </c>
      <c r="C38" s="24">
        <f>C37+C6*C37^C10-(C7+C8+C9)*C37</f>
        <v>6.614401906670186</v>
      </c>
      <c r="D38" s="24">
        <f>D37+D6*D37^D10-(D7+D8+D9)*D37</f>
        <v>7.5870633648966139</v>
      </c>
      <c r="E38" s="24">
        <f>E37+E6*E37^E10-(E7+E8+E9)*E37</f>
        <v>5.2969388288701316</v>
      </c>
    </row>
    <row r="39" spans="2:5" x14ac:dyDescent="0.25">
      <c r="B39" s="26">
        <v>20</v>
      </c>
      <c r="C39" s="24">
        <f>C38+C6*C38^C10-(C7+C8+C9)*C38</f>
        <v>6.7944674344774141</v>
      </c>
      <c r="D39" s="24">
        <f>D38+D6*D38^D10-(D7+D8+D9)*D38</f>
        <v>7.5189024528260839</v>
      </c>
      <c r="E39" s="24">
        <f>E38+E6*E38^E10-(E7+E8+E9)*E38</f>
        <v>5.3675640624176468</v>
      </c>
    </row>
    <row r="40" spans="2:5" x14ac:dyDescent="0.25">
      <c r="B40" s="26">
        <v>21</v>
      </c>
      <c r="C40" s="24">
        <f>C39+C6*C39^C10-(C7+C8+C9)*C39</f>
        <v>6.9678970510364682</v>
      </c>
      <c r="D40" s="24">
        <f>D39+D6*D39^D10-(D7+D8+D9)*D39</f>
        <v>7.4544223062021562</v>
      </c>
      <c r="E40" s="24">
        <f>E39+E6*E39^E10-(E7+E8+E9)*E39</f>
        <v>5.4344431923024645</v>
      </c>
    </row>
    <row r="41" spans="2:5" x14ac:dyDescent="0.25">
      <c r="B41" s="26">
        <v>22</v>
      </c>
      <c r="C41" s="24">
        <f>C40+C6*C40^C10-(C7+C8+C9)*C40</f>
        <v>7.1348220466888765</v>
      </c>
      <c r="D41" s="24">
        <f>D40+D6*D40^D10-(D7+D8+D9)*D40</f>
        <v>7.3934125597599687</v>
      </c>
      <c r="E41" s="24">
        <f>E40+E6*E40^E10-(E7+E8+E9)*E40</f>
        <v>5.4977524053692646</v>
      </c>
    </row>
    <row r="42" spans="2:5" x14ac:dyDescent="0.25">
      <c r="B42" s="26">
        <v>23</v>
      </c>
      <c r="C42" s="24">
        <f>C41+C6*C41^C10-(C7+C8+C9)*C41</f>
        <v>7.2953855753972974</v>
      </c>
      <c r="D42" s="24">
        <f>D41+D6*D41^D10-(D7+D8+D9)*D41</f>
        <v>7.335675908899935</v>
      </c>
      <c r="E42" s="24">
        <f>E41+E6*E41^E10-(E7+E8+E9)*E41</f>
        <v>5.5576624770486553</v>
      </c>
    </row>
    <row r="43" spans="2:5" x14ac:dyDescent="0.25">
      <c r="B43" s="26">
        <v>24</v>
      </c>
      <c r="C43" s="24">
        <f>C42+C6*C42^C10-(C7+C8+C9)*C42</f>
        <v>7.4497402431003152</v>
      </c>
      <c r="D43" s="24">
        <f>D42+D6*D42^D10-(D7+D8+D9)*D42</f>
        <v>7.2810272115973813</v>
      </c>
      <c r="E43" s="24">
        <f>E42+E6*E42^E10-(E7+E8+E9)*E42</f>
        <v>5.6143385190917829</v>
      </c>
    </row>
    <row r="44" spans="2:5" x14ac:dyDescent="0.25">
      <c r="B44" s="26">
        <v>25</v>
      </c>
      <c r="C44" s="24">
        <f>C43+C6*C43^C10-(C7+C8+C9)*C43</f>
        <v>7.5980460099743548</v>
      </c>
      <c r="D44" s="24">
        <f>D43+D6*D43^D10-(D7+D8+D9)*D43</f>
        <v>7.2292926587462141</v>
      </c>
      <c r="E44" s="24">
        <f>E43+E6*E43^E10-(E7+E8+E9)*E43</f>
        <v>5.6679398096093703</v>
      </c>
    </row>
    <row r="45" spans="2:5" x14ac:dyDescent="0.25">
      <c r="B45" s="26">
        <v>26</v>
      </c>
      <c r="C45" s="24">
        <f>C44+C6*C44^C10-(C7+C8+C9)*C44</f>
        <v>7.7404683684019595</v>
      </c>
      <c r="D45" s="24">
        <f>D44+D6*D44^D10-(D7+D8+D9)*D44</f>
        <v>7.1803090072691083</v>
      </c>
      <c r="E45" s="24">
        <f>E44+E6*E44^E10-(E7+E8+E9)*E44</f>
        <v>5.7186196923481027</v>
      </c>
    </row>
    <row r="46" spans="2:5" x14ac:dyDescent="0.25">
      <c r="B46" s="26">
        <v>27</v>
      </c>
      <c r="C46" s="24">
        <f>C45+C6*C45^C10-(C7+C8+C9)*C45</f>
        <v>7.8771767632913043</v>
      </c>
      <c r="D46" s="24">
        <f>D45+D6*D45^D10-(D7+D8+D9)*D45</f>
        <v>7.1339228708226354</v>
      </c>
      <c r="E46" s="24">
        <f>E45+E6*E45^E10-(E7+E8+E9)*E45</f>
        <v>5.7665255339505528</v>
      </c>
    </row>
    <row r="47" spans="2:5" x14ac:dyDescent="0.25">
      <c r="B47" s="26">
        <v>28</v>
      </c>
      <c r="C47" s="24">
        <f>C46+C6*C46^C10-(C7+C8+C9)*C46</f>
        <v>8.0083432255577893</v>
      </c>
      <c r="D47" s="24">
        <f>D46+D6*D46^D10-(D7+D8+D9)*D46</f>
        <v>7.0899900633769848</v>
      </c>
      <c r="E47" s="24">
        <f>E46+E6*E46^E10-(E7+E8+E9)*E46</f>
        <v>5.8117987295112119</v>
      </c>
    </row>
    <row r="48" spans="2:5" x14ac:dyDescent="0.25">
      <c r="B48" s="26">
        <v>29</v>
      </c>
      <c r="C48" s="24">
        <f>C47+C6*C47^C10-(C7+C8+C9)*C47</f>
        <v>8.1341411931736278</v>
      </c>
      <c r="D48" s="24">
        <f>D47+D6*D47^D10-(D7+D8+D9)*D47</f>
        <v>7.048374991360598</v>
      </c>
      <c r="E48" s="24">
        <f>E47+E6*E47^E10-(E7+E8+E9)*E47</f>
        <v>5.8545747480954695</v>
      </c>
    </row>
    <row r="49" spans="2:5" x14ac:dyDescent="0.25">
      <c r="B49" s="26">
        <v>30</v>
      </c>
      <c r="C49" s="24">
        <f>C48+C6*C48^C10-(C7+C8+C9)*C48</f>
        <v>8.2547444973044346</v>
      </c>
      <c r="D49" s="24">
        <f>D48+D6*D48^D10-(D7+D8+D9)*D48</f>
        <v>7.0089500904337161</v>
      </c>
      <c r="E49" s="24">
        <f>E48+E6*E48^E10-(E7+E8+E9)*E48</f>
        <v>5.8949832110600626</v>
      </c>
    </row>
    <row r="50" spans="2:5" x14ac:dyDescent="0.25">
      <c r="B50" s="26">
        <v>31</v>
      </c>
      <c r="C50" s="24">
        <f>C49+C6*C49^C10-(C7+C8+C9)*C49</f>
        <v>8.3703264937558632</v>
      </c>
      <c r="D50" s="24">
        <f>D49+D6*D49^D10-(D7+D8+D9)*D49</f>
        <v>6.9715953032950102</v>
      </c>
      <c r="E50" s="24">
        <f>E49+E6*E49^E10-(E7+E8+E9)*E49</f>
        <v>5.9331479970277421</v>
      </c>
    </row>
    <row r="51" spans="2:5" x14ac:dyDescent="0.25">
      <c r="B51" s="26">
        <v>32</v>
      </c>
      <c r="C51" s="24">
        <f>C50+C6*C50^C10-(C7+C8+C9)*C50</f>
        <v>8.4810593223086901</v>
      </c>
      <c r="D51" s="24">
        <f>D50+D6*D50^D10-(D7+D8+D9)*D50</f>
        <v>6.936197595235094</v>
      </c>
      <c r="E51" s="24">
        <f>E50+E6*E50^E10-(E7+E8+E9)*E50</f>
        <v>5.9691873682472103</v>
      </c>
    </row>
    <row r="52" spans="2:5" x14ac:dyDescent="0.25">
      <c r="B52" s="26">
        <v>33</v>
      </c>
      <c r="C52" s="24">
        <f>C51+C6*C51^C10-(C7+C8+C9)*C51</f>
        <v>8.5871132785776378</v>
      </c>
      <c r="D52" s="24">
        <f>D51+D6*D51^D10-(D7+D8+D9)*D51</f>
        <v>6.9026505044326747</v>
      </c>
      <c r="E52" s="24">
        <f>E51+E6*E51^E10-(E7+E8+E9)*E51</f>
        <v>6.0032141138300785</v>
      </c>
    </row>
    <row r="53" spans="2:5" x14ac:dyDescent="0.25">
      <c r="B53" s="26">
        <v>34</v>
      </c>
      <c r="C53" s="24">
        <f>C52+C6*C52^C10-(C7+C8+C9)*C52</f>
        <v>8.6886562848295981</v>
      </c>
      <c r="D53" s="24">
        <f>D52+D6*D52^D10-(D7+D8+D9)*D52</f>
        <v>6.8708537242457872</v>
      </c>
      <c r="E53" s="24">
        <f>E52+E6*E52^E10-(E7+E8+E9)*E52</f>
        <v>6.0353357060155775</v>
      </c>
    </row>
    <row r="54" spans="2:5" x14ac:dyDescent="0.25">
      <c r="B54" s="26">
        <v>35</v>
      </c>
      <c r="C54" s="24">
        <f>C53+C6*C53^C10-(C7+C8+C9)*C53</f>
        <v>8.7858534477759953</v>
      </c>
      <c r="D54" s="24">
        <f>D53+D6*D53^D10-(D7+D8+D9)*D53</f>
        <v>6.8407127149844236</v>
      </c>
      <c r="E54" s="24">
        <f>E53+E6*E53^E10-(E7+E8+E9)*E53</f>
        <v>6.0656544661844842</v>
      </c>
    </row>
    <row r="55" spans="2:5" x14ac:dyDescent="0.25">
      <c r="B55" s="26">
        <v>36</v>
      </c>
      <c r="C55" s="24">
        <f>C54+C6*C54^C10-(C7+C8+C9)*C54</f>
        <v>8.8788666927417843</v>
      </c>
      <c r="D55" s="24">
        <f>D54+D6*D54^D10-(D7+D8+D9)*D54</f>
        <v>6.812138342863836</v>
      </c>
      <c r="E55" s="24">
        <f>E54+E6*E54^E10-(E7+E8+E9)*E54</f>
        <v>6.0942677378380044</v>
      </c>
    </row>
    <row r="56" spans="2:5" x14ac:dyDescent="0.25">
      <c r="B56" s="26">
        <v>37</v>
      </c>
      <c r="C56" s="24">
        <f>C55+C6*C55^C10-(C7+C8+C9)*C55</f>
        <v>8.9678544648350886</v>
      </c>
      <c r="D56" s="24">
        <f>D55+D6*D55^D10-(D7+D8+D9)*D55</f>
        <v>6.7850465440319168</v>
      </c>
      <c r="E56" s="24">
        <f>E55+E6*E55^E10-(E7+E8+E9)*E55</f>
        <v>6.1212680641852213</v>
      </c>
    </row>
    <row r="57" spans="2:5" x14ac:dyDescent="0.25">
      <c r="B57" s="26">
        <v>38</v>
      </c>
      <c r="C57" s="24">
        <f>C56+C6*C56^C10-(C7+C8+C9)*C56</f>
        <v>9.0529714888184341</v>
      </c>
      <c r="D57" s="24">
        <f>D56+D6*D56^D10-(D7+D8+D9)*D56</f>
        <v>6.7593580117408933</v>
      </c>
      <c r="E57" s="24">
        <f>E56+E6*E56^E10-(E7+E8+E9)*E56</f>
        <v>6.1467433683528974</v>
      </c>
    </row>
    <row r="58" spans="2:5" x14ac:dyDescent="0.25">
      <c r="B58" s="26">
        <v>39</v>
      </c>
      <c r="C58" s="24">
        <f>C57+C6*C57^C10-(C7+C8+C9)*C57</f>
        <v>9.1343685803333567</v>
      </c>
      <c r="D58" s="24">
        <f>D57+D6*D57^D10-(D7+D8+D9)*D57</f>
        <v>6.7349979048948683</v>
      </c>
      <c r="E58" s="24">
        <f>E57+E6*E57^E10-(E7+E8+E9)*E57</f>
        <v>6.1707771345515301</v>
      </c>
    </row>
    <row r="59" spans="2:5" x14ac:dyDescent="0.25">
      <c r="B59" s="26">
        <v>40</v>
      </c>
      <c r="C59" s="24">
        <f>C58+C6*C58^C10-(C7+C8+C9)*C58</f>
        <v>9.2121925019705611</v>
      </c>
      <c r="D59" s="24">
        <f>D58+D6*D58^D10-(D7+D8+D9)*D58</f>
        <v>6.7118955763517079</v>
      </c>
      <c r="E59" s="24">
        <f>E58+E6*E58^E10-(E7+E8+E9)*E58</f>
        <v>6.1934485888080593</v>
      </c>
    </row>
    <row r="60" spans="2:5" x14ac:dyDescent="0.25">
      <c r="B60" s="26">
        <v>41</v>
      </c>
      <c r="C60" s="24">
        <f>C59+C6*C59^C10-(C7+C8+C9)*C59</f>
        <v>9.286585858421553</v>
      </c>
      <c r="D60" s="24">
        <f>D59+D6*D59^D10-(D7+D8+D9)*D59</f>
        <v>6.6899843194919217</v>
      </c>
      <c r="E60" s="24">
        <f>E59+E6*E59^E10-(E7+E8+E9)*E59</f>
        <v>6.2148328781142768</v>
      </c>
    </row>
    <row r="61" spans="2:5" x14ac:dyDescent="0.25">
      <c r="B61" s="26">
        <v>42</v>
      </c>
      <c r="C61" s="24">
        <f>C60+C6*C60^C10-(C7+C8+C9)*C60</f>
        <v>9.3576870256064701</v>
      </c>
      <c r="D61" s="24">
        <f>D60+D6*D60^D10-(D7+D8+D9)*D60</f>
        <v>6.6692011316894737</v>
      </c>
      <c r="E61" s="24">
        <f>E60+E6*E60^E10-(E7+E8+E9)*E60</f>
        <v>6.2350012470456644</v>
      </c>
    </row>
    <row r="62" spans="2:5" x14ac:dyDescent="0.25">
      <c r="B62" s="26">
        <v>43</v>
      </c>
      <c r="C62" s="24">
        <f>C61+C6*C61^C10-(C7+C8+C9)*C61</f>
        <v>9.4256301092568471</v>
      </c>
      <c r="D62" s="24">
        <f>D61+D6*D61^D10-(D7+D8+D9)*D61</f>
        <v>6.6494864934311444</v>
      </c>
      <c r="E62" s="24">
        <f>E61+E6*E61^E10-(E7+E8+E9)*E61</f>
        <v>6.2540212110824491</v>
      </c>
    </row>
    <row r="63" spans="2:5" x14ac:dyDescent="0.25">
      <c r="B63" s="26">
        <v>44</v>
      </c>
      <c r="C63" s="24">
        <f>C62+C6*C62^C10-(C7+C8+C9)*C62</f>
        <v>9.4905449289503387</v>
      </c>
      <c r="D63" s="24">
        <f>D62+D6*D62^D10-(D7+D8+D9)*D62</f>
        <v>6.6307841619329597</v>
      </c>
      <c r="E63" s="24">
        <f>E62+E6*E62^E10-(E7+E8+E9)*E62</f>
        <v>6.2719567260167413</v>
      </c>
    </row>
    <row r="64" spans="2:5" x14ac:dyDescent="0.25">
      <c r="B64" s="26">
        <v>45</v>
      </c>
      <c r="C64" s="24">
        <f>C63+C6*C63^C10-(C7+C8+C9)*C63</f>
        <v>9.5525570240544155</v>
      </c>
      <c r="D64" s="24">
        <f>D63+D6*D63^D10-(D7+D8+D9)*D63</f>
        <v>6.613040978195297</v>
      </c>
      <c r="E64" s="24">
        <f>E63+E6*E63^E10-(E7+E8+E9)*E63</f>
        <v>6.2888683529600895</v>
      </c>
    </row>
    <row r="65" spans="2:5" x14ac:dyDescent="0.25">
      <c r="B65" s="26">
        <v>46</v>
      </c>
      <c r="C65" s="24">
        <f>C64+C6*C64^C10-(C7+C8+C9)*C64</f>
        <v>9.6117876784448271</v>
      </c>
      <c r="D65" s="24">
        <f>D64+D6*D64^D10-(D7+D8+D9)*D64</f>
        <v>6.5962066865232858</v>
      </c>
      <c r="E65" s="24">
        <f>E64+E6*E64^E10-(E7+E8+E9)*E64</f>
        <v>6.3048134185773579</v>
      </c>
    </row>
    <row r="66" spans="2:5" x14ac:dyDescent="0.25">
      <c r="B66" s="26">
        <v>47</v>
      </c>
      <c r="C66" s="24">
        <f>C65+C6*C65^C10-(C7+C8+C9)*C65</f>
        <v>9.6683539612278171</v>
      </c>
      <c r="D66" s="24">
        <f>D65+D6*D65^D10-(D7+D8+D9)*D65</f>
        <v>6.5802337656168275</v>
      </c>
      <c r="E66" s="24">
        <f>E65+E6*E65^E10-(E7+E8+E9)*E65</f>
        <v>6.3198461702680593</v>
      </c>
    </row>
    <row r="67" spans="2:5" x14ac:dyDescent="0.25">
      <c r="B67" s="26">
        <v>48</v>
      </c>
      <c r="C67" s="24">
        <f>C66+C6*C66^C10-(C7+C8+C9)*C66</f>
        <v>9.722368781018071</v>
      </c>
      <c r="D67" s="24">
        <f>D66+D6*D66^D10-(D7+D8+D9)*D66</f>
        <v>6.565077270405606</v>
      </c>
      <c r="E67" s="24">
        <f>E66+E6*E66^E10-(E7+E8+E9)*E66</f>
        <v>6.334017926097272</v>
      </c>
    </row>
    <row r="68" spans="2:5" x14ac:dyDescent="0.25">
      <c r="B68" s="26">
        <v>49</v>
      </c>
      <c r="C68" s="24">
        <f>C67+C6*C67^C10-(C7+C8+C9)*C67</f>
        <v>9.7739409516115945</v>
      </c>
      <c r="D68" s="24">
        <f>D67+D6*D67^D10-(D7+D8+D9)*D67</f>
        <v>6.5506946838693914</v>
      </c>
      <c r="E68" s="24">
        <f>E67+E6*E67^E10-(E7+E8+E9)*E67</f>
        <v>6.3473772193468925</v>
      </c>
    </row>
    <row r="69" spans="2:5" x14ac:dyDescent="0.25">
      <c r="B69" s="26">
        <v>50</v>
      </c>
      <c r="C69" s="24">
        <f>C68+C6*C68^C10-(C7+C8+C9)*C68</f>
        <v>9.8231752671481996</v>
      </c>
      <c r="D69" s="24">
        <f>D68+D6*D68^D10-(D7+D8+D9)*D68</f>
        <v>6.5370457781434235</v>
      </c>
      <c r="E69" s="24">
        <f>E68+E6*E68^E10-(E7+E8+E9)*E68</f>
        <v>6.359969937615932</v>
      </c>
    </row>
    <row r="70" spans="2:5" x14ac:dyDescent="0.25">
      <c r="B70" s="26">
        <v>51</v>
      </c>
      <c r="C70" s="24">
        <f>C69+C6*C69^C10-(C7+C8+C9)*C69</f>
        <v>9.8701725850856867</v>
      </c>
      <c r="D70" s="24">
        <f>D69+D6*D69^D10-(D7+D8+D9)*D69</f>
        <v>6.5240924842630355</v>
      </c>
      <c r="E70" s="24">
        <f>E69+E6*E69^E10-(E7+E8+E9)*E69</f>
        <v>6.3718394564471836</v>
      </c>
    </row>
    <row r="71" spans="2:5" x14ac:dyDescent="0.25">
      <c r="B71" s="26">
        <v>52</v>
      </c>
      <c r="C71" s="24">
        <f>C70+C6*C70^C10-(C7+C8+C9)*C70</f>
        <v>9.9150299155099653</v>
      </c>
      <c r="D71" s="24">
        <f>D70+D6*D70^D10-(D7+D8+D9)*D70</f>
        <v>6.5117987699515076</v>
      </c>
      <c r="E71" s="24">
        <f>E70+E6*E70^E10-(E7+E8+E9)*E70</f>
        <v>6.3830267674982135</v>
      </c>
    </row>
    <row r="72" spans="2:5" x14ac:dyDescent="0.25">
      <c r="B72" s="26">
        <v>53</v>
      </c>
      <c r="C72" s="24">
        <f>C71+C6*C71^C10-(C7+C8+C9)*C71</f>
        <v>9.9578405154854028</v>
      </c>
      <c r="D72" s="24">
        <f>D71+D6*D71^D10-(D7+D8+D9)*D71</f>
        <v>6.5001305249008015</v>
      </c>
      <c r="E72" s="24">
        <f>E71+E6*E71^E10-(E7+E8+E9)*E71</f>
        <v>6.3935706013082694</v>
      </c>
    </row>
    <row r="73" spans="2:5" x14ac:dyDescent="0.25">
      <c r="B73" s="26">
        <v>54</v>
      </c>
      <c r="C73" s="24">
        <f>C72+C6*C72^C10-(C7+C8+C9)*C72</f>
        <v>9.9986939873097391</v>
      </c>
      <c r="D73" s="24">
        <f>D72+D6*D72^D10-(D7+D8+D9)*D72</f>
        <v>6.4890554530366433</v>
      </c>
      <c r="E73" s="24">
        <f>E72+E6*E72^E10-(E7+E8+E9)*E72</f>
        <v>6.4035075447403562</v>
      </c>
    </row>
    <row r="74" spans="2:5" x14ac:dyDescent="0.25">
      <c r="B74" s="26">
        <v>55</v>
      </c>
      <c r="C74" s="24">
        <f>C73+C6*C73^C10-(C7+C8+C9)*C73</f>
        <v>10.037676379680331</v>
      </c>
      <c r="D74" s="24">
        <f>D73+D6*D73^D10-(D7+D8+D9)*D73</f>
        <v>6.4785429712978138</v>
      </c>
      <c r="E74" s="24">
        <f>E73+E6*E73^E10-(E7+E8+E9)*E73</f>
        <v>6.4128721532002091</v>
      </c>
    </row>
    <row r="75" spans="2:5" x14ac:dyDescent="0.25">
      <c r="B75" s="26">
        <v>56</v>
      </c>
      <c r="C75" s="24">
        <f>C74+C6*C74^C10-(C7+C8+C9)*C74</f>
        <v>10.07487029090511</v>
      </c>
      <c r="D75" s="24">
        <f>D74+D6*D74^D10-(D7+D8+D9)*D74</f>
        <v>6.4685641144946855</v>
      </c>
      <c r="E75" s="24">
        <f>E74+E6*E74^E10-(E7+E8+E9)*E74</f>
        <v>6.4216970577519037</v>
      </c>
    </row>
    <row r="76" spans="2:5" x14ac:dyDescent="0.25">
      <c r="B76" s="26">
        <v>57</v>
      </c>
      <c r="C76" s="24">
        <f>C75+C6*C75^C10-(C7+C8+C9)*C75</f>
        <v>10.110354973404194</v>
      </c>
      <c r="D76" s="24">
        <f>D75+D6*D75^D10-(D7+D8+D9)*D75</f>
        <v>6.4590914458443738</v>
      </c>
      <c r="E76" s="24">
        <f>E75+E6*E75^E10-(E7+E8+E9)*E75</f>
        <v>6.4300130672640572</v>
      </c>
    </row>
    <row r="77" spans="2:5" x14ac:dyDescent="0.25">
      <c r="B77" s="26">
        <v>58</v>
      </c>
      <c r="C77" s="24">
        <f>C76+C6*C76^C10-(C7+C8+C9)*C76</f>
        <v>10.144206438848144</v>
      </c>
      <c r="D77" s="24">
        <f>D76+D6*D76^D10-(D7+D8+D9)*D76</f>
        <v>6.4500989728095597</v>
      </c>
      <c r="E77" s="24">
        <f>E76+E6*E76^E10-(E7+E8+E9)*E76</f>
        <v>6.437849265731475</v>
      </c>
    </row>
    <row r="78" spans="2:5" x14ac:dyDescent="0.25">
      <c r="B78" s="26">
        <v>59</v>
      </c>
      <c r="C78" s="24">
        <f>C77+C6*C77^C10-(C7+C8+C9)*C77</f>
        <v>10.176497563367654</v>
      </c>
      <c r="D78" s="24">
        <f>D77+D6*D77^D10-(D7+D8+D9)*D77</f>
        <v>6.4415620678952816</v>
      </c>
      <c r="E78" s="24">
        <f>E77+E6*E77^E10-(E7+E8+E9)*E77</f>
        <v>6.4452331049252365</v>
      </c>
    </row>
    <row r="79" spans="2:5" x14ac:dyDescent="0.25">
      <c r="B79" s="26">
        <v>60</v>
      </c>
      <c r="C79" s="24">
        <f>C78+C6*C78^C10-(C7+C8+C9)*C78</f>
        <v>10.207298192348285</v>
      </c>
      <c r="D79" s="24">
        <f>D78+D6*D78^D10-(D7+D8+D9)*D78</f>
        <v>6.4334573940831215</v>
      </c>
      <c r="E79" s="24">
        <f>E78+E6*E78^E10-(E7+E8+E9)*E78</f>
        <v>6.4521904925299394</v>
      </c>
    </row>
  </sheetData>
  <mergeCells count="8">
    <mergeCell ref="G4:H4"/>
    <mergeCell ref="B17:E17"/>
    <mergeCell ref="G2:H2"/>
    <mergeCell ref="G5:H5"/>
    <mergeCell ref="B3:E3"/>
    <mergeCell ref="B2:E2"/>
    <mergeCell ref="G6:H6"/>
    <mergeCell ref="G3:H3"/>
  </mergeCell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C50"/>
  <sheetViews>
    <sheetView showGridLines="0" workbookViewId="0"/>
  </sheetViews>
  <sheetFormatPr defaultRowHeight="15" x14ac:dyDescent="0.25"/>
  <cols>
    <col min="1" max="1" width="3" customWidth="1"/>
    <col min="2" max="2" width="30" customWidth="1"/>
    <col min="3" max="3" width="75" customWidth="1"/>
  </cols>
  <sheetData>
    <row r="2" spans="2:3" ht="30" customHeight="1" x14ac:dyDescent="0.25">
      <c r="B2" s="34" t="s">
        <v>137</v>
      </c>
      <c r="C2" s="33"/>
    </row>
    <row r="4" spans="2:3" x14ac:dyDescent="0.25">
      <c r="B4" s="28" t="s">
        <v>138</v>
      </c>
      <c r="C4" s="31"/>
    </row>
    <row r="5" spans="2:3" x14ac:dyDescent="0.25">
      <c r="B5" s="9" t="s">
        <v>139</v>
      </c>
      <c r="C5" s="3" t="s">
        <v>140</v>
      </c>
    </row>
    <row r="6" spans="2:3" x14ac:dyDescent="0.25">
      <c r="B6" s="9" t="s">
        <v>141</v>
      </c>
      <c r="C6" s="3" t="s">
        <v>142</v>
      </c>
    </row>
    <row r="7" spans="2:3" x14ac:dyDescent="0.25">
      <c r="B7" s="9" t="s">
        <v>92</v>
      </c>
      <c r="C7" s="3" t="s">
        <v>143</v>
      </c>
    </row>
    <row r="8" spans="2:3" x14ac:dyDescent="0.25">
      <c r="B8" s="9" t="s">
        <v>126</v>
      </c>
      <c r="C8" s="3" t="s">
        <v>144</v>
      </c>
    </row>
    <row r="10" spans="2:3" x14ac:dyDescent="0.25">
      <c r="B10" s="28" t="s">
        <v>145</v>
      </c>
      <c r="C10" s="31"/>
    </row>
    <row r="11" spans="2:3" x14ac:dyDescent="0.25">
      <c r="B11" s="9" t="s">
        <v>146</v>
      </c>
      <c r="C11" s="3" t="s">
        <v>147</v>
      </c>
    </row>
    <row r="12" spans="2:3" x14ac:dyDescent="0.25">
      <c r="B12" s="9" t="s">
        <v>148</v>
      </c>
      <c r="C12" s="3" t="s">
        <v>149</v>
      </c>
    </row>
    <row r="13" spans="2:3" ht="30" x14ac:dyDescent="0.25">
      <c r="B13" s="9" t="s">
        <v>150</v>
      </c>
      <c r="C13" s="3" t="s">
        <v>151</v>
      </c>
    </row>
    <row r="15" spans="2:3" x14ac:dyDescent="0.25">
      <c r="B15" s="28" t="s">
        <v>152</v>
      </c>
      <c r="C15" s="31"/>
    </row>
    <row r="16" spans="2:3" x14ac:dyDescent="0.25">
      <c r="B16" s="9" t="s">
        <v>153</v>
      </c>
      <c r="C16" s="3" t="s">
        <v>154</v>
      </c>
    </row>
    <row r="17" spans="2:3" x14ac:dyDescent="0.25">
      <c r="B17" s="9" t="s">
        <v>51</v>
      </c>
      <c r="C17" s="3" t="s">
        <v>155</v>
      </c>
    </row>
    <row r="18" spans="2:3" x14ac:dyDescent="0.25">
      <c r="B18" s="9" t="s">
        <v>53</v>
      </c>
      <c r="C18" s="3" t="s">
        <v>156</v>
      </c>
    </row>
    <row r="19" spans="2:3" x14ac:dyDescent="0.25">
      <c r="B19" s="9" t="s">
        <v>55</v>
      </c>
      <c r="C19" s="3" t="s">
        <v>157</v>
      </c>
    </row>
    <row r="20" spans="2:3" x14ac:dyDescent="0.25">
      <c r="B20" s="9" t="s">
        <v>57</v>
      </c>
      <c r="C20" s="3" t="s">
        <v>158</v>
      </c>
    </row>
    <row r="21" spans="2:3" x14ac:dyDescent="0.25">
      <c r="B21" s="9" t="s">
        <v>159</v>
      </c>
      <c r="C21" s="3" t="s">
        <v>160</v>
      </c>
    </row>
    <row r="22" spans="2:3" x14ac:dyDescent="0.25">
      <c r="B22" s="9" t="s">
        <v>161</v>
      </c>
      <c r="C22" s="3" t="s">
        <v>162</v>
      </c>
    </row>
    <row r="24" spans="2:3" x14ac:dyDescent="0.25">
      <c r="B24" s="28" t="s">
        <v>163</v>
      </c>
      <c r="C24" s="31"/>
    </row>
    <row r="25" spans="2:3" x14ac:dyDescent="0.25">
      <c r="B25" s="9" t="s">
        <v>153</v>
      </c>
      <c r="C25" s="3" t="s">
        <v>164</v>
      </c>
    </row>
    <row r="26" spans="2:3" x14ac:dyDescent="0.25">
      <c r="B26" s="9" t="s">
        <v>165</v>
      </c>
      <c r="C26" s="3" t="s">
        <v>166</v>
      </c>
    </row>
    <row r="27" spans="2:3" x14ac:dyDescent="0.25">
      <c r="B27" s="9" t="s">
        <v>104</v>
      </c>
      <c r="C27" s="3" t="s">
        <v>167</v>
      </c>
    </row>
    <row r="28" spans="2:3" x14ac:dyDescent="0.25">
      <c r="B28" s="9" t="s">
        <v>168</v>
      </c>
      <c r="C28" s="3" t="s">
        <v>169</v>
      </c>
    </row>
    <row r="29" spans="2:3" x14ac:dyDescent="0.25">
      <c r="B29" s="9" t="s">
        <v>170</v>
      </c>
      <c r="C29" s="3" t="s">
        <v>171</v>
      </c>
    </row>
    <row r="31" spans="2:3" x14ac:dyDescent="0.25">
      <c r="B31" s="28" t="s">
        <v>172</v>
      </c>
      <c r="C31" s="31"/>
    </row>
    <row r="32" spans="2:3" x14ac:dyDescent="0.25">
      <c r="B32" s="9" t="s">
        <v>173</v>
      </c>
      <c r="C32" s="3" t="s">
        <v>174</v>
      </c>
    </row>
    <row r="33" spans="2:3" x14ac:dyDescent="0.25">
      <c r="B33" s="9" t="s">
        <v>175</v>
      </c>
      <c r="C33" s="3" t="s">
        <v>176</v>
      </c>
    </row>
    <row r="34" spans="2:3" x14ac:dyDescent="0.25">
      <c r="B34" s="9" t="s">
        <v>177</v>
      </c>
      <c r="C34" s="3" t="s">
        <v>178</v>
      </c>
    </row>
    <row r="35" spans="2:3" ht="30" x14ac:dyDescent="0.25">
      <c r="B35" s="9" t="s">
        <v>179</v>
      </c>
      <c r="C35" s="3" t="s">
        <v>180</v>
      </c>
    </row>
    <row r="36" spans="2:3" x14ac:dyDescent="0.25">
      <c r="B36" s="9" t="s">
        <v>181</v>
      </c>
      <c r="C36" s="3" t="s">
        <v>182</v>
      </c>
    </row>
    <row r="38" spans="2:3" x14ac:dyDescent="0.25">
      <c r="B38" s="28" t="s">
        <v>183</v>
      </c>
      <c r="C38" s="31"/>
    </row>
    <row r="39" spans="2:3" x14ac:dyDescent="0.25">
      <c r="B39" s="9" t="s">
        <v>184</v>
      </c>
      <c r="C39" s="3" t="s">
        <v>185</v>
      </c>
    </row>
    <row r="40" spans="2:3" x14ac:dyDescent="0.25">
      <c r="B40" s="9" t="s">
        <v>186</v>
      </c>
      <c r="C40" s="3" t="s">
        <v>187</v>
      </c>
    </row>
    <row r="41" spans="2:3" x14ac:dyDescent="0.25">
      <c r="B41" s="9" t="s">
        <v>188</v>
      </c>
      <c r="C41" s="3" t="s">
        <v>189</v>
      </c>
    </row>
    <row r="42" spans="2:3" x14ac:dyDescent="0.25">
      <c r="B42" s="9" t="s">
        <v>190</v>
      </c>
      <c r="C42" s="3" t="s">
        <v>191</v>
      </c>
    </row>
    <row r="43" spans="2:3" x14ac:dyDescent="0.25">
      <c r="B43" s="9" t="s">
        <v>192</v>
      </c>
      <c r="C43" s="3" t="s">
        <v>193</v>
      </c>
    </row>
    <row r="44" spans="2:3" x14ac:dyDescent="0.25">
      <c r="B44" s="9" t="s">
        <v>194</v>
      </c>
      <c r="C44" s="3" t="s">
        <v>195</v>
      </c>
    </row>
    <row r="45" spans="2:3" x14ac:dyDescent="0.25">
      <c r="B45" s="9" t="s">
        <v>196</v>
      </c>
      <c r="C45" s="3" t="s">
        <v>197</v>
      </c>
    </row>
    <row r="46" spans="2:3" x14ac:dyDescent="0.25">
      <c r="B46" s="9" t="s">
        <v>34</v>
      </c>
      <c r="C46" s="3" t="s">
        <v>198</v>
      </c>
    </row>
    <row r="47" spans="2:3" x14ac:dyDescent="0.25">
      <c r="B47" s="9" t="s">
        <v>36</v>
      </c>
      <c r="C47" s="3" t="s">
        <v>199</v>
      </c>
    </row>
    <row r="48" spans="2:3" x14ac:dyDescent="0.25">
      <c r="B48" s="9" t="s">
        <v>38</v>
      </c>
      <c r="C48" s="3" t="s">
        <v>200</v>
      </c>
    </row>
    <row r="49" spans="2:3" x14ac:dyDescent="0.25">
      <c r="B49" s="9" t="s">
        <v>40</v>
      </c>
      <c r="C49" s="3" t="s">
        <v>201</v>
      </c>
    </row>
    <row r="50" spans="2:3" x14ac:dyDescent="0.25">
      <c r="B50" s="9" t="s">
        <v>42</v>
      </c>
      <c r="C50" s="3" t="s">
        <v>202</v>
      </c>
    </row>
  </sheetData>
  <mergeCells count="1">
    <mergeCell ref="B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1_PETUNJUK</vt:lpstr>
      <vt:lpstr>2_STEADY_STATE</vt:lpstr>
      <vt:lpstr>3_DINAMIKA</vt:lpstr>
      <vt:lpstr>4_GOLDEN_RULE</vt:lpstr>
      <vt:lpstr>5_KONVERGENSI</vt:lpstr>
      <vt:lpstr>6_RUMUS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2026-07-18T17:02:37Z</dcterms:created>
  <dcterms:modified xsi:type="dcterms:W3CDTF">2026-07-18T17:03:26Z</dcterms:modified>
</cp:coreProperties>
</file>