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06FD9F1C8926722A2D5E76E5BACDF7FF234322B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  <c r="D47" i="2"/>
  <c r="D46" i="2"/>
  <c r="D48" i="2" s="1"/>
  <c r="D51" i="2" s="1"/>
  <c r="D45" i="2"/>
  <c r="D35" i="2"/>
  <c r="D34" i="2"/>
  <c r="D37" i="2" s="1"/>
  <c r="D31" i="2"/>
  <c r="D32" i="2" s="1"/>
  <c r="D33" i="2" s="1"/>
  <c r="D29" i="2"/>
  <c r="D30" i="2" s="1"/>
  <c r="D13" i="2"/>
  <c r="D15" i="2" s="1"/>
  <c r="D12" i="2"/>
  <c r="D14" i="2" s="1"/>
  <c r="D16" i="2" l="1"/>
  <c r="D19" i="2" l="1"/>
  <c r="D17" i="2"/>
</calcChain>
</file>

<file path=xl/sharedStrings.xml><?xml version="1.0" encoding="utf-8"?>
<sst xmlns="http://schemas.openxmlformats.org/spreadsheetml/2006/main" count="115" uniqueCount="112">
  <si>
    <t>TEMPLATE SEKURITISASI &amp; CDS — WATERFALL TRANCHE</t>
  </si>
  <si>
    <t>Mata kuliah</t>
  </si>
  <si>
    <t>Manajemen Risiko Kredit (mm-manajemen-risiko-kredit)</t>
  </si>
  <si>
    <t>Deck perujuk</t>
  </si>
  <si>
    <t>Pertemuan 13 — Sekuritisasi &amp; Derivatif Kredit</t>
  </si>
  <si>
    <t>Latihan deck</t>
  </si>
  <si>
    <t>Hitung dari Nol: Capital Relief dari Sekuritisasi; Distribusi Loss ke Tranches; contoh CDS PT ABC</t>
  </si>
  <si>
    <t>CONTOH DARI DECK (ANGKA SAMA)</t>
  </si>
  <si>
    <t>Capital relief</t>
  </si>
  <si>
    <t>Bank BCD: KPR Rp 1 T (RW 35%); retain equity tranche Rp 50 M (RW 1.250%); transfer Rp 950 M ke investor.</t>
  </si>
  <si>
    <t>Waterfall</t>
  </si>
  <si>
    <t>Struktur Rp 1 T: Equity Rp 30 M (3%), Mezzanine Rp 100 M (10%), Senior Rp 870 M (87%); loss aktual Rp 80 M.</t>
  </si>
  <si>
    <t>CDS</t>
  </si>
  <si>
    <t>Bank exposure Rp 100 M ke PT ABC; premi 2%/thn; saat default recovery 40% -&gt; seller bayar Rp 60 M.</t>
  </si>
  <si>
    <t>HASIL KUNCI</t>
  </si>
  <si>
    <t>Modal sekuritisasi</t>
  </si>
  <si>
    <t>RWA 350 -&gt; 625; modal 28 -&gt; 50 M: NAIK Rp 22 M (SRT test Basel III)</t>
  </si>
  <si>
    <t>Loss waterfall</t>
  </si>
  <si>
    <t>Equity serap 30 (100%); mezzanine 50 (50%); senior AMAN (loss &lt; 130 M = 13%)</t>
  </si>
  <si>
    <t>CDS payout</t>
  </si>
  <si>
    <t>(1 - 40%) x 100 = Rp 60 M -&gt; net zero loss selain premi Rp 2 M/thn</t>
  </si>
  <si>
    <t>PD implisit CDS</t>
  </si>
  <si>
    <t>premi / (1 - recovery) = 2% / 60% = 3,33%/thn</t>
  </si>
  <si>
    <t>RUMUS INTI</t>
  </si>
  <si>
    <t>Hanya tercapai bila lolos Significant Risk Transfer test — bukan otomatis</t>
  </si>
  <si>
    <t>Equity first loss -&gt; mezzanine -&gt; senior; payment waterfall kebalikannya</t>
  </si>
  <si>
    <t>Payout = notional x (1 - recovery rate)</t>
  </si>
  <si>
    <t>PD implisit</t>
  </si>
  <si>
    <t>PD = spread CDS / (1 - recovery)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</si>
  <si>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</si>
  <si>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</si>
  <si>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</si>
  <si>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</si>
  <si>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</si>
  <si>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</si>
  <si>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</si>
  <si>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</si>
  <si>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</si>
  <si>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</si>
  <si>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SEKURITISASI: RELIEF &amp; WATERFALL — SERTA CDS (P13)</t>
  </si>
  <si>
    <t>Mirror 'Hitung dari Nol' P13: modal naik Rp 22 M; loss Rp 80 M; senior aman.</t>
  </si>
  <si>
    <t>BLOK 1 — CAPITAL RELIEF DARI SEKURITISASI (Bank BCD, Rp M)</t>
  </si>
  <si>
    <t>Portofolio KPR disekuritisasi</t>
  </si>
  <si>
    <t>Rp 1 triliun</t>
  </si>
  <si>
    <t>Risk weight KPR</t>
  </si>
  <si>
    <t>35%</t>
  </si>
  <si>
    <t>Equity tranche retained</t>
  </si>
  <si>
    <t>5% first loss</t>
  </si>
  <si>
    <t>Risk weight equity tranche</t>
  </si>
  <si>
    <t>1.250% = deduction penuh Basel III</t>
  </si>
  <si>
    <t>CAR minimum</t>
  </si>
  <si>
    <t>8%</t>
  </si>
  <si>
    <t>RWA awal = portofolio x RW</t>
  </si>
  <si>
    <t>1.000 x 0,35 = 350</t>
  </si>
  <si>
    <t>RWA retained equity = 50 x 1.250%</t>
  </si>
  <si>
    <t>50 x 12,5 = 625</t>
  </si>
  <si>
    <t>Modal awal = CAR x RWA awal</t>
  </si>
  <si>
    <t>8% x 350 = 28</t>
  </si>
  <si>
    <t>Modal sesudah = CAR x RWA retained</t>
  </si>
  <si>
    <t>8% x 625 = 50</t>
  </si>
  <si>
    <t>Selisih modal</t>
  </si>
  <si>
    <t>+22 — modal NAIK</t>
  </si>
  <si>
    <t>Interpretasi</t>
  </si>
  <si>
    <t>Originator tak bisa menyembunyikan risiko di retained tranche</t>
  </si>
  <si>
    <t>SELISIH MODAL</t>
  </si>
  <si>
    <t>Deck: modal naik Rp 22 M</t>
  </si>
  <si>
    <t>BLOK 2 — DISTRIBUSI LOSS KE TRANCHES (waterfall, Rp M)</t>
  </si>
  <si>
    <t>Equity / first loss</t>
  </si>
  <si>
    <t>3% portofolio</t>
  </si>
  <si>
    <t>Mezzanine</t>
  </si>
  <si>
    <t>10% portofolio</t>
  </si>
  <si>
    <t>Senior</t>
  </si>
  <si>
    <t>87% portofolio</t>
  </si>
  <si>
    <t>Total loss aktual</t>
  </si>
  <si>
    <t>8% portofolio</t>
  </si>
  <si>
    <t>Total portofolio</t>
  </si>
  <si>
    <t>Rp 1 T</t>
  </si>
  <si>
    <t>Loss diserap equity = MIN(loss; equity)</t>
  </si>
  <si>
    <t>Min(80;30) = 30 (100% equity)</t>
  </si>
  <si>
    <t>% loss equity</t>
  </si>
  <si>
    <t>100%</t>
  </si>
  <si>
    <t>Sisa loss setelah equity</t>
  </si>
  <si>
    <t>80 - 30 = 50</t>
  </si>
  <si>
    <t>Loss diserap mezzanine = MIN(sisa; mezz)</t>
  </si>
  <si>
    <t>Min(50;100) = 50 (50% mezzanine)</t>
  </si>
  <si>
    <t>% loss mezzanine</t>
  </si>
  <si>
    <t>50%</t>
  </si>
  <si>
    <t>Loss menembus senior</t>
  </si>
  <si>
    <t>Max(80-130;0) = 0 — senior AMAN</t>
  </si>
  <si>
    <t>Ambang loss senior = (equity+mezz)/portofolio</t>
  </si>
  <si>
    <t>13% — KPR normal loss 1-2% -&gt; rating AAA</t>
  </si>
  <si>
    <t>STATUS SENIOR</t>
  </si>
  <si>
    <t>Deck: Senior Rp 870 M aman</t>
  </si>
  <si>
    <t>BLOK 3 — CDS: HEDGING &amp; PROBABILITY IMPLISIT</t>
  </si>
  <si>
    <t>Notional / exposure dilindungi</t>
  </si>
  <si>
    <t>Exposure bank ke PT ABC</t>
  </si>
  <si>
    <t>Premi CDS (spread) per tahun</t>
  </si>
  <si>
    <t>200 bps</t>
  </si>
  <si>
    <t>Recovery rate saat default</t>
  </si>
  <si>
    <t>40%</t>
  </si>
  <si>
    <t>Premi per tahun = spread x notional</t>
  </si>
  <si>
    <t>Rp 2 M/thn</t>
  </si>
  <si>
    <t>Loss bank saat default = (1-RR) x notional</t>
  </si>
  <si>
    <t>Rp 60 M</t>
  </si>
  <si>
    <t>Payout CDS dari protection seller</t>
  </si>
  <si>
    <t>Notional x (1 - RR) = Rp 60 M</t>
  </si>
  <si>
    <t>Net loss bank setelah CDS</t>
  </si>
  <si>
    <t>0 — net zero loss selain premi</t>
  </si>
  <si>
    <t>PD implisit = premi / (1 - RR)</t>
  </si>
  <si>
    <t>2% / 60% = 3,33%/thn — termometer pasar</t>
  </si>
  <si>
    <t>NET LOSS DENGAN CDS</t>
  </si>
  <si>
    <t>Biaya proteksi = premi Rp 2 M/thn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</si>
</sst>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9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19" t="s">
        <v>0</v>
      </c>
      <c r="C2" s="18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17" t="s">
        <v>7</v>
      </c>
      <c r="C8" s="18"/>
    </row>
    <row r="9" spans="2:3" ht="30" x14ac:dyDescent="0.25">
      <c r="B9" s="3" t="s">
        <v>8</v>
      </c>
      <c r="C9" s="2" t="s">
        <v>9</v>
      </c>
    </row>
    <row r="10" spans="2:3" ht="30" x14ac:dyDescent="0.25">
      <c r="B10" s="3" t="s">
        <v>10</v>
      </c>
      <c r="C10" s="2" t="s">
        <v>11</v>
      </c>
    </row>
    <row r="11" spans="2:3" x14ac:dyDescent="0.25">
      <c r="B11" s="3" t="s">
        <v>12</v>
      </c>
      <c r="C11" s="2" t="s">
        <v>13</v>
      </c>
    </row>
    <row r="13" spans="2:3" ht="20.100000000000001" customHeight="1" x14ac:dyDescent="0.25">
      <c r="B13" s="17" t="s">
        <v>14</v>
      </c>
      <c r="C13" s="18"/>
    </row>
    <row r="14" spans="2:3" x14ac:dyDescent="0.25">
      <c r="B14" s="3" t="s">
        <v>15</v>
      </c>
      <c r="C14" s="2" t="s">
        <v>16</v>
      </c>
    </row>
    <row r="15" spans="2:3" x14ac:dyDescent="0.25">
      <c r="B15" s="3" t="s">
        <v>17</v>
      </c>
      <c r="C15" s="2" t="s">
        <v>18</v>
      </c>
    </row>
    <row r="16" spans="2:3" x14ac:dyDescent="0.25">
      <c r="B16" s="3" t="s">
        <v>19</v>
      </c>
      <c r="C16" s="2" t="s">
        <v>20</v>
      </c>
    </row>
    <row r="17" spans="2:3" x14ac:dyDescent="0.25">
      <c r="B17" s="3" t="s">
        <v>21</v>
      </c>
      <c r="C17" s="2" t="s">
        <v>22</v>
      </c>
    </row>
    <row r="19" spans="2:3" ht="20.100000000000001" customHeight="1" x14ac:dyDescent="0.25">
      <c r="B19" s="17" t="s">
        <v>23</v>
      </c>
      <c r="C19" s="18"/>
    </row>
    <row r="20" spans="2:3" x14ac:dyDescent="0.25">
      <c r="B20" s="3" t="s">
        <v>8</v>
      </c>
      <c r="C20" s="2" t="s">
        <v>24</v>
      </c>
    </row>
    <row r="21" spans="2:3" x14ac:dyDescent="0.25">
      <c r="B21" s="3" t="s">
        <v>17</v>
      </c>
      <c r="C21" s="2" t="s">
        <v>25</v>
      </c>
    </row>
    <row r="22" spans="2:3" x14ac:dyDescent="0.25">
      <c r="B22" s="3" t="s">
        <v>19</v>
      </c>
      <c r="C22" s="2" t="s">
        <v>26</v>
      </c>
    </row>
    <row r="23" spans="2:3" x14ac:dyDescent="0.25">
      <c r="B23" s="3" t="s">
        <v>27</v>
      </c>
      <c r="C23" s="2" t="s">
        <v>28</v>
      </c>
    </row>
    <row r="25" spans="2:3" x14ac:dyDescent="0.25">
      <c r="B25" s="17" t="s">
        <v>29</v>
      </c>
      <c r="C25" s="18"/>
    </row>
    <row r="26" spans="2:3" ht="30" x14ac:dyDescent="0.25">
      <c r="B26" s="3" t="s">
        <v>30</v>
      </c>
      <c r="C26" s="2" t="s">
        <v>31</v>
      </c>
    </row>
    <row r="27" spans="2:3" x14ac:dyDescent="0.25">
      <c r="B27" s="4" t="s">
        <v>32</v>
      </c>
      <c r="C27" s="2" t="s">
        <v>33</v>
      </c>
    </row>
    <row r="28" spans="2:3" x14ac:dyDescent="0.25">
      <c r="B28" s="5" t="s">
        <v>34</v>
      </c>
      <c r="C28" s="2" t="s">
        <v>35</v>
      </c>
    </row>
    <row r="29" spans="2:3" x14ac:dyDescent="0.25">
      <c r="B29" s="6" t="s">
        <v>36</v>
      </c>
      <c r="C29" s="2" t="s">
        <v>37</v>
      </c>
    </row>
    <row r="31" spans="2:3" x14ac:dyDescent="0.25">
      <c r="B31" s="20" t="s">
        <v>38</v>
      </c>
      <c r="C31" s="18"/>
    </row>
  </sheetData>
  <mergeCells count="6">
    <mergeCell ref="B13:C13"/>
    <mergeCell ref="B2:C2"/>
    <mergeCell ref="B25:C25"/>
    <mergeCell ref="B19:C19"/>
    <mergeCell ref="B31:C31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1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19" t="s">
        <v>39</v>
      </c>
      <c r="C2" s="18"/>
      <c r="D2" s="18"/>
      <c r="E2" s="18"/>
    </row>
    <row r="3" spans="2:5" x14ac:dyDescent="0.25">
      <c r="B3" s="21" t="s">
        <v>40</v>
      </c>
      <c r="C3" s="18"/>
      <c r="D3" s="18"/>
      <c r="E3" s="18"/>
    </row>
    <row r="5" spans="2:5" ht="20.100000000000001" customHeight="1" x14ac:dyDescent="0.25">
      <c r="B5" s="17" t="s">
        <v>41</v>
      </c>
      <c r="C5" s="18"/>
      <c r="D5" s="18"/>
      <c r="E5" s="18"/>
    </row>
    <row r="6" spans="2:5" x14ac:dyDescent="0.25">
      <c r="C6" s="2" t="s">
        <v>42</v>
      </c>
      <c r="D6" s="7">
        <v>1000</v>
      </c>
      <c r="E6" s="8" t="s">
        <v>43</v>
      </c>
    </row>
    <row r="7" spans="2:5" x14ac:dyDescent="0.25">
      <c r="C7" s="2" t="s">
        <v>44</v>
      </c>
      <c r="D7" s="9">
        <v>0.35</v>
      </c>
      <c r="E7" s="8" t="s">
        <v>45</v>
      </c>
    </row>
    <row r="8" spans="2:5" x14ac:dyDescent="0.25">
      <c r="C8" s="2" t="s">
        <v>46</v>
      </c>
      <c r="D8" s="7">
        <v>50</v>
      </c>
      <c r="E8" s="8" t="s">
        <v>47</v>
      </c>
    </row>
    <row r="9" spans="2:5" x14ac:dyDescent="0.25">
      <c r="C9" s="2" t="s">
        <v>48</v>
      </c>
      <c r="D9" s="10">
        <v>12.5</v>
      </c>
      <c r="E9" s="8" t="s">
        <v>49</v>
      </c>
    </row>
    <row r="10" spans="2:5" x14ac:dyDescent="0.25">
      <c r="C10" s="2" t="s">
        <v>50</v>
      </c>
      <c r="D10" s="9">
        <v>0.08</v>
      </c>
      <c r="E10" s="8" t="s">
        <v>51</v>
      </c>
    </row>
    <row r="12" spans="2:5" x14ac:dyDescent="0.25">
      <c r="B12" s="11">
        <v>1</v>
      </c>
      <c r="C12" s="2" t="s">
        <v>52</v>
      </c>
      <c r="D12" s="12">
        <f>D6*D7</f>
        <v>350</v>
      </c>
      <c r="E12" s="8" t="s">
        <v>53</v>
      </c>
    </row>
    <row r="13" spans="2:5" x14ac:dyDescent="0.25">
      <c r="B13" s="11">
        <v>2</v>
      </c>
      <c r="C13" s="2" t="s">
        <v>54</v>
      </c>
      <c r="D13" s="12">
        <f>D8*D9</f>
        <v>625</v>
      </c>
      <c r="E13" s="8" t="s">
        <v>55</v>
      </c>
    </row>
    <row r="14" spans="2:5" x14ac:dyDescent="0.25">
      <c r="B14" s="11">
        <v>3</v>
      </c>
      <c r="C14" s="2" t="s">
        <v>56</v>
      </c>
      <c r="D14" s="12">
        <f>D10*D12</f>
        <v>28</v>
      </c>
      <c r="E14" s="8" t="s">
        <v>57</v>
      </c>
    </row>
    <row r="15" spans="2:5" x14ac:dyDescent="0.25">
      <c r="B15" s="11">
        <v>4</v>
      </c>
      <c r="C15" s="2" t="s">
        <v>58</v>
      </c>
      <c r="D15" s="12">
        <f>D10*D13</f>
        <v>50</v>
      </c>
      <c r="E15" s="8" t="s">
        <v>59</v>
      </c>
    </row>
    <row r="16" spans="2:5" x14ac:dyDescent="0.25">
      <c r="B16" s="11">
        <v>5</v>
      </c>
      <c r="C16" s="2" t="s">
        <v>60</v>
      </c>
      <c r="D16" s="12">
        <f>D15-D14</f>
        <v>22</v>
      </c>
      <c r="E16" s="8" t="s">
        <v>61</v>
      </c>
    </row>
    <row r="17" spans="2:5" x14ac:dyDescent="0.25">
      <c r="B17" s="11">
        <v>6</v>
      </c>
      <c r="C17" s="2" t="s">
        <v>62</v>
      </c>
      <c r="D17" s="13" t="str">
        <f>IF(D16&gt;0,"MODAL NAIK — perlu transfer risiko signifikan (SRT test Basel III)","RELIEF TERCAPAI")</f>
        <v>MODAL NAIK — perlu transfer risiko signifikan (SRT test Basel III)</v>
      </c>
      <c r="E17" s="8" t="s">
        <v>63</v>
      </c>
    </row>
    <row r="19" spans="2:5" x14ac:dyDescent="0.25">
      <c r="C19" s="3" t="s">
        <v>64</v>
      </c>
      <c r="D19" s="14">
        <f>D16</f>
        <v>22</v>
      </c>
      <c r="E19" s="8" t="s">
        <v>65</v>
      </c>
    </row>
    <row r="22" spans="2:5" ht="20.100000000000001" customHeight="1" x14ac:dyDescent="0.25">
      <c r="B22" s="17" t="s">
        <v>66</v>
      </c>
      <c r="C22" s="18"/>
      <c r="D22" s="18"/>
      <c r="E22" s="18"/>
    </row>
    <row r="23" spans="2:5" x14ac:dyDescent="0.25">
      <c r="C23" s="2" t="s">
        <v>67</v>
      </c>
      <c r="D23" s="7">
        <v>30</v>
      </c>
      <c r="E23" s="8" t="s">
        <v>68</v>
      </c>
    </row>
    <row r="24" spans="2:5" x14ac:dyDescent="0.25">
      <c r="C24" s="2" t="s">
        <v>69</v>
      </c>
      <c r="D24" s="7">
        <v>100</v>
      </c>
      <c r="E24" s="8" t="s">
        <v>70</v>
      </c>
    </row>
    <row r="25" spans="2:5" x14ac:dyDescent="0.25">
      <c r="C25" s="2" t="s">
        <v>71</v>
      </c>
      <c r="D25" s="7">
        <v>870</v>
      </c>
      <c r="E25" s="8" t="s">
        <v>72</v>
      </c>
    </row>
    <row r="26" spans="2:5" x14ac:dyDescent="0.25">
      <c r="C26" s="2" t="s">
        <v>73</v>
      </c>
      <c r="D26" s="7">
        <v>80</v>
      </c>
      <c r="E26" s="8" t="s">
        <v>74</v>
      </c>
    </row>
    <row r="27" spans="2:5" x14ac:dyDescent="0.25">
      <c r="C27" s="2" t="s">
        <v>75</v>
      </c>
      <c r="D27" s="7">
        <v>1000</v>
      </c>
      <c r="E27" s="8" t="s">
        <v>76</v>
      </c>
    </row>
    <row r="29" spans="2:5" x14ac:dyDescent="0.25">
      <c r="B29" s="11">
        <v>1</v>
      </c>
      <c r="C29" s="2" t="s">
        <v>77</v>
      </c>
      <c r="D29" s="12">
        <f>MIN(D26,D23)</f>
        <v>30</v>
      </c>
      <c r="E29" s="8" t="s">
        <v>78</v>
      </c>
    </row>
    <row r="30" spans="2:5" x14ac:dyDescent="0.25">
      <c r="B30" s="11">
        <v>2</v>
      </c>
      <c r="C30" s="2" t="s">
        <v>79</v>
      </c>
      <c r="D30" s="15">
        <f>D29/D23</f>
        <v>1</v>
      </c>
      <c r="E30" s="8" t="s">
        <v>80</v>
      </c>
    </row>
    <row r="31" spans="2:5" x14ac:dyDescent="0.25">
      <c r="B31" s="11">
        <v>3</v>
      </c>
      <c r="C31" s="2" t="s">
        <v>81</v>
      </c>
      <c r="D31" s="12">
        <f>MAX(D26-D23,0)</f>
        <v>50</v>
      </c>
      <c r="E31" s="8" t="s">
        <v>82</v>
      </c>
    </row>
    <row r="32" spans="2:5" x14ac:dyDescent="0.25">
      <c r="B32" s="11">
        <v>4</v>
      </c>
      <c r="C32" s="2" t="s">
        <v>83</v>
      </c>
      <c r="D32" s="12">
        <f>MIN(D31,D24)</f>
        <v>50</v>
      </c>
      <c r="E32" s="8" t="s">
        <v>84</v>
      </c>
    </row>
    <row r="33" spans="2:5" x14ac:dyDescent="0.25">
      <c r="B33" s="11">
        <v>5</v>
      </c>
      <c r="C33" s="2" t="s">
        <v>85</v>
      </c>
      <c r="D33" s="15">
        <f>D32/D24</f>
        <v>0.5</v>
      </c>
      <c r="E33" s="8" t="s">
        <v>86</v>
      </c>
    </row>
    <row r="34" spans="2:5" x14ac:dyDescent="0.25">
      <c r="B34" s="11">
        <v>6</v>
      </c>
      <c r="C34" s="2" t="s">
        <v>87</v>
      </c>
      <c r="D34" s="12">
        <f>MAX(D26-(D23+D24),0)</f>
        <v>0</v>
      </c>
      <c r="E34" s="8" t="s">
        <v>88</v>
      </c>
    </row>
    <row r="35" spans="2:5" x14ac:dyDescent="0.25">
      <c r="B35" s="11">
        <v>7</v>
      </c>
      <c r="C35" s="2" t="s">
        <v>89</v>
      </c>
      <c r="D35" s="15">
        <f>(D23+D24)/D27</f>
        <v>0.13</v>
      </c>
      <c r="E35" s="8" t="s">
        <v>90</v>
      </c>
    </row>
    <row r="37" spans="2:5" x14ac:dyDescent="0.25">
      <c r="C37" s="3" t="s">
        <v>91</v>
      </c>
      <c r="D37" s="16" t="str">
        <f>IF(D34=0,"SENIOR AMAN — subordinasi melindungi","SENIOR TERSENTUH")</f>
        <v>SENIOR AMAN — subordinasi melindungi</v>
      </c>
      <c r="E37" s="8" t="s">
        <v>92</v>
      </c>
    </row>
    <row r="40" spans="2:5" ht="20.100000000000001" customHeight="1" x14ac:dyDescent="0.25">
      <c r="B40" s="17" t="s">
        <v>93</v>
      </c>
      <c r="C40" s="18"/>
      <c r="D40" s="18"/>
      <c r="E40" s="18"/>
    </row>
    <row r="41" spans="2:5" x14ac:dyDescent="0.25">
      <c r="C41" s="2" t="s">
        <v>94</v>
      </c>
      <c r="D41" s="7">
        <v>100</v>
      </c>
      <c r="E41" s="8" t="s">
        <v>95</v>
      </c>
    </row>
    <row r="42" spans="2:5" x14ac:dyDescent="0.25">
      <c r="C42" s="2" t="s">
        <v>96</v>
      </c>
      <c r="D42" s="9">
        <v>0.02</v>
      </c>
      <c r="E42" s="8" t="s">
        <v>97</v>
      </c>
    </row>
    <row r="43" spans="2:5" x14ac:dyDescent="0.25">
      <c r="C43" s="2" t="s">
        <v>98</v>
      </c>
      <c r="D43" s="9">
        <v>0.4</v>
      </c>
      <c r="E43" s="8" t="s">
        <v>99</v>
      </c>
    </row>
    <row r="45" spans="2:5" x14ac:dyDescent="0.25">
      <c r="B45" s="11">
        <v>1</v>
      </c>
      <c r="C45" s="2" t="s">
        <v>100</v>
      </c>
      <c r="D45" s="12">
        <f>D42*D41</f>
        <v>2</v>
      </c>
      <c r="E45" s="8" t="s">
        <v>101</v>
      </c>
    </row>
    <row r="46" spans="2:5" x14ac:dyDescent="0.25">
      <c r="B46" s="11">
        <v>2</v>
      </c>
      <c r="C46" s="2" t="s">
        <v>102</v>
      </c>
      <c r="D46" s="12">
        <f>(1-D43)*D41</f>
        <v>60</v>
      </c>
      <c r="E46" s="8" t="s">
        <v>103</v>
      </c>
    </row>
    <row r="47" spans="2:5" x14ac:dyDescent="0.25">
      <c r="B47" s="11">
        <v>3</v>
      </c>
      <c r="C47" s="2" t="s">
        <v>104</v>
      </c>
      <c r="D47" s="12">
        <f>D41*(1-D43)</f>
        <v>60</v>
      </c>
      <c r="E47" s="8" t="s">
        <v>105</v>
      </c>
    </row>
    <row r="48" spans="2:5" x14ac:dyDescent="0.25">
      <c r="B48" s="11">
        <v>4</v>
      </c>
      <c r="C48" s="2" t="s">
        <v>106</v>
      </c>
      <c r="D48" s="12">
        <f>D46-D47</f>
        <v>0</v>
      </c>
      <c r="E48" s="8" t="s">
        <v>107</v>
      </c>
    </row>
    <row r="49" spans="2:5" x14ac:dyDescent="0.25">
      <c r="B49" s="11">
        <v>5</v>
      </c>
      <c r="C49" s="2" t="s">
        <v>108</v>
      </c>
      <c r="D49" s="15">
        <f>D42/(1-D43)</f>
        <v>3.3333333333333333E-2</v>
      </c>
      <c r="E49" s="8" t="s">
        <v>109</v>
      </c>
    </row>
    <row r="51" spans="2:5" x14ac:dyDescent="0.25">
      <c r="C51" s="3" t="s">
        <v>110</v>
      </c>
      <c r="D51" s="14">
        <f>D48</f>
        <v>0</v>
      </c>
      <c r="E51" s="8" t="s">
        <v>111</v>
      </c>
    </row>
  </sheetData>
  <mergeCells count="5">
    <mergeCell ref="B40:E40"/>
    <mergeCell ref="B3:E3"/>
    <mergeCell ref="B5:E5"/>
    <mergeCell ref="B2:E2"/>
    <mergeCell ref="B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2026-08-14T17:27:29Z</dcterms:modified>
</cp:coreProperties>
</file>