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1EFFF9FFC89267F2A3DECBCD5C871FFDECA2A23F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2" l="1"/>
  <c r="D48" i="2" s="1"/>
  <c r="D33" i="2"/>
  <c r="D34" i="2" s="1"/>
  <c r="D35" i="2" s="1"/>
  <c r="D32" i="2"/>
  <c r="D36" i="2" s="1"/>
  <c r="D15" i="2"/>
  <c r="D13" i="2"/>
  <c r="D12" i="2"/>
  <c r="D14" i="2" s="1"/>
  <c r="D16" i="2" l="1"/>
  <c r="D17" i="2"/>
  <c r="D20" i="2" s="1"/>
  <c r="D18" i="2"/>
  <c r="D39" i="2"/>
  <c r="D37" i="2"/>
  <c r="D51" i="2"/>
  <c r="D49" i="2"/>
</calcChain>
</file>

<file path=xl/sharedStrings.xml><?xml version="1.0" encoding="utf-8"?>
<sst xmlns="http://schemas.openxmlformats.org/spreadsheetml/2006/main" count="112" uniqueCount="108">
  <si>
    <t>KALKULATOR SA-CCR EAD &amp; CVA — COUNTERPARTY CREDIT RISK</t>
  </si>
  <si>
    <t>Mata kuliah</t>
  </si>
  <si>
    <t>Manajemen Risiko Kredit (mm-manajemen-risiko-kredit)</t>
  </si>
  <si>
    <t>Deck perujuk</t>
  </si>
  <si>
    <t>Pertemuan 11 — Counterparty Credit Risk: Derivatif &amp; Pasar Modal</t>
  </si>
  <si>
    <t>Latihan deck</t>
  </si>
  <si>
    <t>Hitung dari Nol: MtM Eksposur IRS; EAD SA-CCR dengan Netting; CVA pricing</t>
  </si>
  <si>
    <t>CONTOH DARI DECK (ANGKA SAMA)</t>
  </si>
  <si>
    <t>IRS 5-thn</t>
  </si>
  <si>
    <t>Bank terima fixed 6%, bayar floating; setelah 1 thn floating 8%; notional Rp 100 M (sisa tenor 4 thn, diskonto 8%) -&gt; bank rugi -&gt; eksposur CCR Rp 0.</t>
  </si>
  <si>
    <t>SA-CCR</t>
  </si>
  <si>
    <t>3 transaksi dengan Counterparty Z: MtM +30 / -10 / +20; PFE add-on 15; collateral 15; alpha 1,4.</t>
  </si>
  <si>
    <t>CVA</t>
  </si>
  <si>
    <t>EE rata-rata Rp 50 M; PD 2%; recovery 40% -&gt; CVA = LGD x EE x PD.</t>
  </si>
  <si>
    <t>HASIL KUNCI</t>
  </si>
  <si>
    <t>Eksposur IRS</t>
  </si>
  <si>
    <t>Net cash flow -Rp 2 M/thn; PV negatif -&gt; eksposur bank ke CP = Rp 0</t>
  </si>
  <si>
    <t>Net MtM / RC</t>
  </si>
  <si>
    <t>Net 40; RC = max(40 - 15; 0) = Rp 25 M</t>
  </si>
  <si>
    <t>EAD SA-CCR</t>
  </si>
  <si>
    <t>1,4 x (25 + 15) = Rp 56 M vs tanpa mitigasi Rp 91 M (-38%)</t>
  </si>
  <si>
    <t>0,60 x 50 x 0,02 = Rp 0,6 M — mengurangi valuation derivatif</t>
  </si>
  <si>
    <t>RUMUS INTI</t>
  </si>
  <si>
    <t>EAD = alpha x (RC + PFE); alpha = 1,4; RC = max(MtM net - collateral; 0)</t>
  </si>
  <si>
    <t>Netting</t>
  </si>
  <si>
    <t>Gross positif -&gt; net MtM; collateral CSA: variation + initial margin</t>
  </si>
  <si>
    <t>CVA = (1 - recovery) x jumlah_t EE(t) x PD(t) x DF(t)</t>
  </si>
  <si>
    <t>Mitigasi</t>
  </si>
  <si>
    <t>Netting ISDA + collateral CSA + CCP clearing + CVA pricing + limit konsentrasi</t>
  </si>
  <si>
    <t>PETUNJUK &amp; LEGENDA WARNA</t>
  </si>
  <si>
    <t>Petunjuk</t>
  </si>
  <si>
    <t>Buka sheet 'Kalkulasi'. Ubah hanya sel KUNING MUDA (input); semua langkah bernomor dihitung ulang otomatis dengan formula hidup.</t>
  </si>
  <si>
    <t>Input</t>
  </si>
  <si>
    <t>Sel kuning muda = angka boleh Anda ubah (data debitur / bank Anda).</t>
  </si>
  <si>
    <t>Formula hidup</t>
  </si>
  <si>
    <t>Sel hitam = rumus Excel bertahap (langkah bernomor) — jangan diketik ulang.</t>
  </si>
  <si>
    <t>Output</t>
  </si>
  <si>
    <t>Sel hijau berborder tebal = hasil kunci sesuai kesimpulan deck.</t>
  </si>
  <si>
    <t>Workbook pendamping mata kuliah Manajemen Risiko Kredit — stdsquare.</t>
  </si>
  <si>
    <t>EAD SA-CCR &amp; CVA — IRS, NETTING, CVA (P11)</t>
  </si>
  <si>
    <t>Mirror 'Hitung dari Nol' P11: eksposur IRS Rp 0; EAD SA-CCR Rp 56 M; CVA Rp 0,6 M.</t>
  </si>
  <si>
    <t>BLOK 1 — MTM EKSPOSUR INTEREST RATE SWAP (Rp M)</t>
  </si>
  <si>
    <t>Notional IRS</t>
  </si>
  <si>
    <t>5-tahun, terima fixed 6% bayar floating</t>
  </si>
  <si>
    <t>Suku bunga fixed diterima</t>
  </si>
  <si>
    <t>6%</t>
  </si>
  <si>
    <t>Suku bunga floating dibayar (kini)</t>
  </si>
  <si>
    <t>Naik ke 8% setelah 1 thn</t>
  </si>
  <si>
    <t>Sisa tenor (tahun)</t>
  </si>
  <si>
    <t>PV 4 tahun</t>
  </si>
  <si>
    <t>Discount rate</t>
  </si>
  <si>
    <t>Ilustrasi diskonto</t>
  </si>
  <si>
    <t>Bank menerima fixed = 6% x notional</t>
  </si>
  <si>
    <t>Rp 6 M/thn</t>
  </si>
  <si>
    <t>Bank membayar floating = 8% x notional</t>
  </si>
  <si>
    <t>Rp 8 M/thn</t>
  </si>
  <si>
    <t>Net cash flow per tahun</t>
  </si>
  <si>
    <t>-Rp 2 M/thn (rugi)</t>
  </si>
  <si>
    <t>Faktor anuitas = (1-(1+r)^-T)/r</t>
  </si>
  <si>
    <t>PV 4 tahun @ 8%</t>
  </si>
  <si>
    <t>MtM swap = net x anuitas</t>
  </si>
  <si>
    <t>Negatif utk bank (posisi rugi)</t>
  </si>
  <si>
    <t>Eksposur CCR bank ke CP = max(MtM; 0)</t>
  </si>
  <si>
    <t>Rp 0 — bila CP default, bank terlepas kewajiban</t>
  </si>
  <si>
    <t>Eksposur CP ke bank (posisi terbalik)</t>
  </si>
  <si>
    <t>Simetri bilateral — inilah risiko CP bila MtM positif</t>
  </si>
  <si>
    <t xml:space="preserve"> EKSPOSUR CCR BANK KE XYZ</t>
  </si>
  <si>
    <t>Deck: Rp 0 karena bank rugi</t>
  </si>
  <si>
    <t>BLOK 2 — EAD SA-CCR DENGAN NETTING (Counterparty Z, Rp M)</t>
  </si>
  <si>
    <t>Transaksi</t>
  </si>
  <si>
    <t>MtM (Rp M)</t>
  </si>
  <si>
    <t>T1</t>
  </si>
  <si>
    <t>T2</t>
  </si>
  <si>
    <t>T3</t>
  </si>
  <si>
    <t>Collateral diterima (CSA)</t>
  </si>
  <si>
    <t>Variation margin</t>
  </si>
  <si>
    <t>PFE add-on aggregate</t>
  </si>
  <si>
    <t>Add-on jenis derivatif</t>
  </si>
  <si>
    <t>Alpha Basel</t>
  </si>
  <si>
    <t>Faktor pengali standar</t>
  </si>
  <si>
    <t>Gross positif = SUMIF(MtM &gt; 0)</t>
  </si>
  <si>
    <t>30 + 20 = 50</t>
  </si>
  <si>
    <t>Net MtM (netting ISDA)</t>
  </si>
  <si>
    <t>30 - 10 + 20 = 40</t>
  </si>
  <si>
    <t>RC = max(net - collateral; 0)</t>
  </si>
  <si>
    <t>max(40-15;0) = 25</t>
  </si>
  <si>
    <t>EAD SA-CCR = alpha x (RC + PFE)</t>
  </si>
  <si>
    <t>1,4 x 40 = 56</t>
  </si>
  <si>
    <t>Tanpa mitigasi = alpha x (gross + PFE)</t>
  </si>
  <si>
    <t>1,4 x 65 = 91</t>
  </si>
  <si>
    <t>Pengurangan EAD oleh mitigasi</t>
  </si>
  <si>
    <t>-38% kebutuhan modal</t>
  </si>
  <si>
    <t>Deck: Rp 56 M vs Rp 91 M tanpa mitigasi</t>
  </si>
  <si>
    <t>BLOK 3 — CVA: PRICING COUNTERPARTY RISK</t>
  </si>
  <si>
    <t>Expected Exposure (EE) rata-rata</t>
  </si>
  <si>
    <t>Hasil simulasi stokastik</t>
  </si>
  <si>
    <t>PD counterparty / tahun</t>
  </si>
  <si>
    <t>Dari rating atau CDS spread</t>
  </si>
  <si>
    <t>Recovery rate counterparty</t>
  </si>
  <si>
    <t>40%</t>
  </si>
  <si>
    <t>LGD = 1 - recovery</t>
  </si>
  <si>
    <t>60%</t>
  </si>
  <si>
    <t>CVA = LGD x EE x PD</t>
  </si>
  <si>
    <t>0,60 x 50 x 0,02 = 0,6</t>
  </si>
  <si>
    <t>CVA sebagai % EE</t>
  </si>
  <si>
    <t>Mengurangi valuation derivatif</t>
  </si>
  <si>
    <t>CVA (ILUSTRASI 1 TAHUN)</t>
  </si>
  <si>
    <t>Formula umum: CVA = (1-recovery) x jumlah_t EE(t) x PD(t) x DF(t)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</si>
</sst>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p &quot;#,##0.00&quot; M&quot;"/>
    <numFmt numFmtId="165" formatCode="0.0000"/>
  </numFmts>
  <fonts count="8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i/>
      <sz val="10"/>
      <color rgb="FF555555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F5F5F5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C8E6C9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2E7D32"/>
      </left>
      <right style="medium">
        <color rgb="FF2E7D32"/>
      </right>
      <top style="medium">
        <color rgb="FF2E7D32"/>
      </top>
      <bottom style="medium">
        <color rgb="FF2E7D3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164" fontId="5" fillId="5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1" fontId="5" fillId="5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4" fontId="5" fillId="5" borderId="1" xfId="0" applyNumberFormat="1" applyFont="1" applyFill="1" applyBorder="1" applyAlignment="1">
      <alignment horizontal="right" vertical="center"/>
    </xf>
    <xf numFmtId="10" fontId="2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1"/>
  <sheetViews>
    <sheetView showGridLines="0" tabSelected="1" workbookViewId="0"/>
  </sheetViews>
  <sheetFormatPr defaultRowHeight="15" x14ac:dyDescent="0.25"/>
  <cols>
    <col min="1" max="1" width="2" customWidth="1"/>
    <col min="2" max="2" width="26" customWidth="1"/>
    <col min="3" max="3" width="92" customWidth="1"/>
  </cols>
  <sheetData>
    <row r="2" spans="2:3" ht="30" customHeight="1" x14ac:dyDescent="0.25">
      <c r="B2" s="20" t="s">
        <v>0</v>
      </c>
      <c r="C2" s="19"/>
    </row>
    <row r="4" spans="2:3" x14ac:dyDescent="0.25">
      <c r="B4" s="1" t="s">
        <v>1</v>
      </c>
      <c r="C4" s="2" t="s">
        <v>2</v>
      </c>
    </row>
    <row r="5" spans="2:3" x14ac:dyDescent="0.25">
      <c r="B5" s="1" t="s">
        <v>3</v>
      </c>
      <c r="C5" s="2" t="s">
        <v>4</v>
      </c>
    </row>
    <row r="6" spans="2:3" x14ac:dyDescent="0.25">
      <c r="B6" s="1" t="s">
        <v>5</v>
      </c>
      <c r="C6" s="2" t="s">
        <v>6</v>
      </c>
    </row>
    <row r="8" spans="2:3" ht="20.100000000000001" customHeight="1" x14ac:dyDescent="0.25">
      <c r="B8" s="18" t="s">
        <v>7</v>
      </c>
      <c r="C8" s="19"/>
    </row>
    <row r="9" spans="2:3" ht="30" x14ac:dyDescent="0.25">
      <c r="B9" s="4" t="s">
        <v>8</v>
      </c>
      <c r="C9" s="2" t="s">
        <v>9</v>
      </c>
    </row>
    <row r="10" spans="2:3" x14ac:dyDescent="0.25">
      <c r="B10" s="4" t="s">
        <v>10</v>
      </c>
      <c r="C10" s="2" t="s">
        <v>11</v>
      </c>
    </row>
    <row r="11" spans="2:3" x14ac:dyDescent="0.25">
      <c r="B11" s="4" t="s">
        <v>12</v>
      </c>
      <c r="C11" s="2" t="s">
        <v>13</v>
      </c>
    </row>
    <row r="13" spans="2:3" ht="20.100000000000001" customHeight="1" x14ac:dyDescent="0.25">
      <c r="B13" s="18" t="s">
        <v>14</v>
      </c>
      <c r="C13" s="19"/>
    </row>
    <row r="14" spans="2:3" x14ac:dyDescent="0.25">
      <c r="B14" s="4" t="s">
        <v>15</v>
      </c>
      <c r="C14" s="2" t="s">
        <v>16</v>
      </c>
    </row>
    <row r="15" spans="2:3" x14ac:dyDescent="0.25">
      <c r="B15" s="4" t="s">
        <v>17</v>
      </c>
      <c r="C15" s="2" t="s">
        <v>18</v>
      </c>
    </row>
    <row r="16" spans="2:3" x14ac:dyDescent="0.25">
      <c r="B16" s="4" t="s">
        <v>19</v>
      </c>
      <c r="C16" s="2" t="s">
        <v>20</v>
      </c>
    </row>
    <row r="17" spans="2:3" x14ac:dyDescent="0.25">
      <c r="B17" s="4" t="s">
        <v>12</v>
      </c>
      <c r="C17" s="2" t="s">
        <v>21</v>
      </c>
    </row>
    <row r="19" spans="2:3" ht="20.100000000000001" customHeight="1" x14ac:dyDescent="0.25">
      <c r="B19" s="18" t="s">
        <v>22</v>
      </c>
      <c r="C19" s="19"/>
    </row>
    <row r="20" spans="2:3" x14ac:dyDescent="0.25">
      <c r="B20" s="4" t="s">
        <v>10</v>
      </c>
      <c r="C20" s="2" t="s">
        <v>23</v>
      </c>
    </row>
    <row r="21" spans="2:3" x14ac:dyDescent="0.25">
      <c r="B21" s="4" t="s">
        <v>24</v>
      </c>
      <c r="C21" s="2" t="s">
        <v>25</v>
      </c>
    </row>
    <row r="22" spans="2:3" x14ac:dyDescent="0.25">
      <c r="B22" s="4" t="s">
        <v>12</v>
      </c>
      <c r="C22" s="2" t="s">
        <v>26</v>
      </c>
    </row>
    <row r="23" spans="2:3" x14ac:dyDescent="0.25">
      <c r="B23" s="4" t="s">
        <v>27</v>
      </c>
      <c r="C23" s="2" t="s">
        <v>28</v>
      </c>
    </row>
    <row r="25" spans="2:3" x14ac:dyDescent="0.25">
      <c r="B25" s="18" t="s">
        <v>29</v>
      </c>
      <c r="C25" s="19"/>
    </row>
    <row r="26" spans="2:3" ht="30" x14ac:dyDescent="0.25">
      <c r="B26" s="4" t="s">
        <v>30</v>
      </c>
      <c r="C26" s="2" t="s">
        <v>31</v>
      </c>
    </row>
    <row r="27" spans="2:3" x14ac:dyDescent="0.25">
      <c r="B27" s="5" t="s">
        <v>32</v>
      </c>
      <c r="C27" s="2" t="s">
        <v>33</v>
      </c>
    </row>
    <row r="28" spans="2:3" x14ac:dyDescent="0.25">
      <c r="B28" s="6" t="s">
        <v>34</v>
      </c>
      <c r="C28" s="2" t="s">
        <v>35</v>
      </c>
    </row>
    <row r="29" spans="2:3" x14ac:dyDescent="0.25">
      <c r="B29" s="7" t="s">
        <v>36</v>
      </c>
      <c r="C29" s="2" t="s">
        <v>37</v>
      </c>
    </row>
    <row r="31" spans="2:3" x14ac:dyDescent="0.25">
      <c r="B31" s="21" t="s">
        <v>38</v>
      </c>
      <c r="C31" s="19"/>
    </row>
  </sheetData>
  <mergeCells count="6">
    <mergeCell ref="B13:C13"/>
    <mergeCell ref="B2:C2"/>
    <mergeCell ref="B25:C25"/>
    <mergeCell ref="B19:C19"/>
    <mergeCell ref="B31:C31"/>
    <mergeCell ref="B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51"/>
  <sheetViews>
    <sheetView showGridLines="0" workbookViewId="0"/>
  </sheetViews>
  <sheetFormatPr defaultRowHeight="15" x14ac:dyDescent="0.25"/>
  <cols>
    <col min="1" max="1" width="2" customWidth="1"/>
    <col min="2" max="2" width="5" customWidth="1"/>
    <col min="3" max="3" width="46" customWidth="1"/>
    <col min="4" max="4" width="15" customWidth="1"/>
    <col min="5" max="5" width="66" customWidth="1"/>
    <col min="6" max="8" width="16" customWidth="1"/>
  </cols>
  <sheetData>
    <row r="2" spans="2:5" ht="27.95" customHeight="1" x14ac:dyDescent="0.25">
      <c r="B2" s="20" t="s">
        <v>39</v>
      </c>
      <c r="C2" s="19"/>
      <c r="D2" s="19"/>
      <c r="E2" s="19"/>
    </row>
    <row r="3" spans="2:5" x14ac:dyDescent="0.25">
      <c r="B3" s="22" t="s">
        <v>40</v>
      </c>
      <c r="C3" s="19"/>
      <c r="D3" s="19"/>
      <c r="E3" s="19"/>
    </row>
    <row r="5" spans="2:5" ht="20.100000000000001" customHeight="1" x14ac:dyDescent="0.25">
      <c r="B5" s="18" t="s">
        <v>41</v>
      </c>
      <c r="C5" s="19"/>
      <c r="D5" s="19"/>
      <c r="E5" s="19"/>
    </row>
    <row r="6" spans="2:5" x14ac:dyDescent="0.25">
      <c r="C6" s="2" t="s">
        <v>42</v>
      </c>
      <c r="D6" s="8">
        <v>100</v>
      </c>
      <c r="E6" s="9" t="s">
        <v>43</v>
      </c>
    </row>
    <row r="7" spans="2:5" x14ac:dyDescent="0.25">
      <c r="C7" s="2" t="s">
        <v>44</v>
      </c>
      <c r="D7" s="10">
        <v>0.06</v>
      </c>
      <c r="E7" s="9" t="s">
        <v>45</v>
      </c>
    </row>
    <row r="8" spans="2:5" x14ac:dyDescent="0.25">
      <c r="C8" s="2" t="s">
        <v>46</v>
      </c>
      <c r="D8" s="10">
        <v>0.08</v>
      </c>
      <c r="E8" s="9" t="s">
        <v>47</v>
      </c>
    </row>
    <row r="9" spans="2:5" x14ac:dyDescent="0.25">
      <c r="C9" s="2" t="s">
        <v>48</v>
      </c>
      <c r="D9" s="11">
        <v>4</v>
      </c>
      <c r="E9" s="9" t="s">
        <v>49</v>
      </c>
    </row>
    <row r="10" spans="2:5" x14ac:dyDescent="0.25">
      <c r="C10" s="2" t="s">
        <v>50</v>
      </c>
      <c r="D10" s="10">
        <v>0.08</v>
      </c>
      <c r="E10" s="9" t="s">
        <v>51</v>
      </c>
    </row>
    <row r="12" spans="2:5" x14ac:dyDescent="0.25">
      <c r="B12" s="12">
        <v>1</v>
      </c>
      <c r="C12" s="2" t="s">
        <v>52</v>
      </c>
      <c r="D12" s="13">
        <f>D7*D6</f>
        <v>6</v>
      </c>
      <c r="E12" s="9" t="s">
        <v>53</v>
      </c>
    </row>
    <row r="13" spans="2:5" x14ac:dyDescent="0.25">
      <c r="B13" s="12">
        <v>2</v>
      </c>
      <c r="C13" s="2" t="s">
        <v>54</v>
      </c>
      <c r="D13" s="13">
        <f>D8*D6</f>
        <v>8</v>
      </c>
      <c r="E13" s="9" t="s">
        <v>55</v>
      </c>
    </row>
    <row r="14" spans="2:5" x14ac:dyDescent="0.25">
      <c r="B14" s="12">
        <v>3</v>
      </c>
      <c r="C14" s="2" t="s">
        <v>56</v>
      </c>
      <c r="D14" s="13">
        <f>D12-D13</f>
        <v>-2</v>
      </c>
      <c r="E14" s="9" t="s">
        <v>57</v>
      </c>
    </row>
    <row r="15" spans="2:5" x14ac:dyDescent="0.25">
      <c r="B15" s="12">
        <v>4</v>
      </c>
      <c r="C15" s="2" t="s">
        <v>58</v>
      </c>
      <c r="D15" s="14">
        <f>(1-(1+D10)^-D9)/D10</f>
        <v>3.3121268400443338</v>
      </c>
      <c r="E15" s="9" t="s">
        <v>59</v>
      </c>
    </row>
    <row r="16" spans="2:5" x14ac:dyDescent="0.25">
      <c r="B16" s="12">
        <v>5</v>
      </c>
      <c r="C16" s="2" t="s">
        <v>60</v>
      </c>
      <c r="D16" s="13">
        <f>D14*D15</f>
        <v>-6.6242536800886676</v>
      </c>
      <c r="E16" s="9" t="s">
        <v>61</v>
      </c>
    </row>
    <row r="17" spans="2:5" x14ac:dyDescent="0.25">
      <c r="B17" s="12">
        <v>6</v>
      </c>
      <c r="C17" s="2" t="s">
        <v>62</v>
      </c>
      <c r="D17" s="13">
        <f>MAX(D16,0)</f>
        <v>0</v>
      </c>
      <c r="E17" s="9" t="s">
        <v>63</v>
      </c>
    </row>
    <row r="18" spans="2:5" x14ac:dyDescent="0.25">
      <c r="B18" s="12">
        <v>7</v>
      </c>
      <c r="C18" s="2" t="s">
        <v>64</v>
      </c>
      <c r="D18" s="13">
        <f>MAX(-D16,0)</f>
        <v>6.6242536800886676</v>
      </c>
      <c r="E18" s="9" t="s">
        <v>65</v>
      </c>
    </row>
    <row r="20" spans="2:5" x14ac:dyDescent="0.25">
      <c r="C20" s="4" t="s">
        <v>66</v>
      </c>
      <c r="D20" s="15">
        <f>D17</f>
        <v>0</v>
      </c>
      <c r="E20" s="9" t="s">
        <v>67</v>
      </c>
    </row>
    <row r="23" spans="2:5" ht="20.100000000000001" customHeight="1" x14ac:dyDescent="0.25">
      <c r="B23" s="18" t="s">
        <v>68</v>
      </c>
      <c r="C23" s="19"/>
      <c r="D23" s="19"/>
      <c r="E23" s="19"/>
    </row>
    <row r="24" spans="2:5" ht="24" customHeight="1" x14ac:dyDescent="0.25">
      <c r="B24" s="3" t="s">
        <v>69</v>
      </c>
      <c r="C24" s="3" t="s">
        <v>70</v>
      </c>
    </row>
    <row r="25" spans="2:5" x14ac:dyDescent="0.25">
      <c r="B25" s="12" t="s">
        <v>71</v>
      </c>
      <c r="C25" s="8">
        <v>30</v>
      </c>
    </row>
    <row r="26" spans="2:5" x14ac:dyDescent="0.25">
      <c r="B26" s="12" t="s">
        <v>72</v>
      </c>
      <c r="C26" s="8">
        <v>-10</v>
      </c>
    </row>
    <row r="27" spans="2:5" x14ac:dyDescent="0.25">
      <c r="B27" s="12" t="s">
        <v>73</v>
      </c>
      <c r="C27" s="8">
        <v>20</v>
      </c>
    </row>
    <row r="28" spans="2:5" x14ac:dyDescent="0.25">
      <c r="C28" s="2" t="s">
        <v>74</v>
      </c>
      <c r="D28" s="8">
        <v>15</v>
      </c>
      <c r="E28" s="9" t="s">
        <v>75</v>
      </c>
    </row>
    <row r="29" spans="2:5" x14ac:dyDescent="0.25">
      <c r="C29" s="2" t="s">
        <v>76</v>
      </c>
      <c r="D29" s="8">
        <v>15</v>
      </c>
      <c r="E29" s="9" t="s">
        <v>77</v>
      </c>
    </row>
    <row r="30" spans="2:5" x14ac:dyDescent="0.25">
      <c r="C30" s="2" t="s">
        <v>78</v>
      </c>
      <c r="D30" s="16">
        <v>1.4</v>
      </c>
      <c r="E30" s="9" t="s">
        <v>79</v>
      </c>
    </row>
    <row r="32" spans="2:5" x14ac:dyDescent="0.25">
      <c r="B32" s="12">
        <v>1</v>
      </c>
      <c r="C32" s="2" t="s">
        <v>80</v>
      </c>
      <c r="D32" s="13">
        <f>SUMIF(C25:C27,"&gt;0")</f>
        <v>50</v>
      </c>
      <c r="E32" s="9" t="s">
        <v>81</v>
      </c>
    </row>
    <row r="33" spans="2:5" x14ac:dyDescent="0.25">
      <c r="B33" s="12">
        <v>2</v>
      </c>
      <c r="C33" s="2" t="s">
        <v>82</v>
      </c>
      <c r="D33" s="13">
        <f>SUM(C25:C27)</f>
        <v>40</v>
      </c>
      <c r="E33" s="9" t="s">
        <v>83</v>
      </c>
    </row>
    <row r="34" spans="2:5" x14ac:dyDescent="0.25">
      <c r="B34" s="12">
        <v>3</v>
      </c>
      <c r="C34" s="2" t="s">
        <v>84</v>
      </c>
      <c r="D34" s="13">
        <f>MAX(D33-D28,0)</f>
        <v>25</v>
      </c>
      <c r="E34" s="9" t="s">
        <v>85</v>
      </c>
    </row>
    <row r="35" spans="2:5" x14ac:dyDescent="0.25">
      <c r="B35" s="12">
        <v>4</v>
      </c>
      <c r="C35" s="2" t="s">
        <v>86</v>
      </c>
      <c r="D35" s="13">
        <f>D30*(D34+D29)</f>
        <v>56</v>
      </c>
      <c r="E35" s="9" t="s">
        <v>87</v>
      </c>
    </row>
    <row r="36" spans="2:5" x14ac:dyDescent="0.25">
      <c r="B36" s="12">
        <v>5</v>
      </c>
      <c r="C36" s="2" t="s">
        <v>88</v>
      </c>
      <c r="D36" s="13">
        <f>D30*(D32+D29)</f>
        <v>91</v>
      </c>
      <c r="E36" s="9" t="s">
        <v>89</v>
      </c>
    </row>
    <row r="37" spans="2:5" x14ac:dyDescent="0.25">
      <c r="B37" s="12">
        <v>6</v>
      </c>
      <c r="C37" s="2" t="s">
        <v>90</v>
      </c>
      <c r="D37" s="17">
        <f>1-D35/D36</f>
        <v>0.38461538461538458</v>
      </c>
      <c r="E37" s="9" t="s">
        <v>91</v>
      </c>
    </row>
    <row r="39" spans="2:5" x14ac:dyDescent="0.25">
      <c r="C39" s="4" t="s">
        <v>19</v>
      </c>
      <c r="D39" s="15">
        <f>D35</f>
        <v>56</v>
      </c>
      <c r="E39" s="9" t="s">
        <v>92</v>
      </c>
    </row>
    <row r="42" spans="2:5" ht="20.100000000000001" customHeight="1" x14ac:dyDescent="0.25">
      <c r="B42" s="18" t="s">
        <v>93</v>
      </c>
      <c r="C42" s="19"/>
      <c r="D42" s="19"/>
      <c r="E42" s="19"/>
    </row>
    <row r="43" spans="2:5" x14ac:dyDescent="0.25">
      <c r="C43" s="2" t="s">
        <v>94</v>
      </c>
      <c r="D43" s="8">
        <v>50</v>
      </c>
      <c r="E43" s="9" t="s">
        <v>95</v>
      </c>
    </row>
    <row r="44" spans="2:5" x14ac:dyDescent="0.25">
      <c r="C44" s="2" t="s">
        <v>96</v>
      </c>
      <c r="D44" s="10">
        <v>0.02</v>
      </c>
      <c r="E44" s="9" t="s">
        <v>97</v>
      </c>
    </row>
    <row r="45" spans="2:5" x14ac:dyDescent="0.25">
      <c r="C45" s="2" t="s">
        <v>98</v>
      </c>
      <c r="D45" s="10">
        <v>0.4</v>
      </c>
      <c r="E45" s="9" t="s">
        <v>99</v>
      </c>
    </row>
    <row r="47" spans="2:5" x14ac:dyDescent="0.25">
      <c r="B47" s="12">
        <v>1</v>
      </c>
      <c r="C47" s="2" t="s">
        <v>100</v>
      </c>
      <c r="D47" s="17">
        <f>1-D45</f>
        <v>0.6</v>
      </c>
      <c r="E47" s="9" t="s">
        <v>101</v>
      </c>
    </row>
    <row r="48" spans="2:5" x14ac:dyDescent="0.25">
      <c r="B48" s="12">
        <v>2</v>
      </c>
      <c r="C48" s="2" t="s">
        <v>102</v>
      </c>
      <c r="D48" s="13">
        <f>D47*D43*D44</f>
        <v>0.6</v>
      </c>
      <c r="E48" s="9" t="s">
        <v>103</v>
      </c>
    </row>
    <row r="49" spans="2:5" x14ac:dyDescent="0.25">
      <c r="B49" s="12">
        <v>3</v>
      </c>
      <c r="C49" s="2" t="s">
        <v>104</v>
      </c>
      <c r="D49" s="17">
        <f>D48/D43</f>
        <v>1.2E-2</v>
      </c>
      <c r="E49" s="9" t="s">
        <v>105</v>
      </c>
    </row>
    <row r="51" spans="2:5" x14ac:dyDescent="0.25">
      <c r="C51" s="4" t="s">
        <v>106</v>
      </c>
      <c r="D51" s="15">
        <f>D48</f>
        <v>0.6</v>
      </c>
      <c r="E51" s="9" t="s">
        <v>107</v>
      </c>
    </row>
  </sheetData>
  <mergeCells count="5">
    <mergeCell ref="B23:E23"/>
    <mergeCell ref="B3:E3"/>
    <mergeCell ref="B5:E5"/>
    <mergeCell ref="B2:E2"/>
    <mergeCell ref="B42:E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2026-08-14T17:26:23Z</dcterms:created>
  <dcterms:modified xsi:type="dcterms:W3CDTF">2026-08-14T17:27:26Z</dcterms:modified>
</cp:coreProperties>
</file>