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153F78FBC8926742A0CE372C570F7F38D7164C66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2" l="1"/>
  <c r="C38" i="2"/>
  <c r="E38" i="2" s="1"/>
  <c r="D37" i="2"/>
  <c r="C37" i="2"/>
  <c r="D36" i="2"/>
  <c r="C36" i="2"/>
  <c r="D35" i="2"/>
  <c r="C35" i="2"/>
  <c r="E35" i="2" s="1"/>
  <c r="D34" i="2"/>
  <c r="C34" i="2"/>
  <c r="E34" i="2" s="1"/>
  <c r="D22" i="2"/>
  <c r="D24" i="2" s="1"/>
  <c r="D11" i="2"/>
  <c r="D10" i="2"/>
  <c r="D12" i="2" s="1"/>
  <c r="E36" i="2" l="1"/>
  <c r="E39" i="2"/>
  <c r="D47" i="2" s="1"/>
  <c r="D14" i="2"/>
  <c r="E37" i="2"/>
  <c r="C39" i="2"/>
  <c r="D42" i="2" s="1"/>
  <c r="D44" i="2"/>
  <c r="D45" i="2" s="1"/>
  <c r="D41" i="2" l="1"/>
  <c r="D43" i="2"/>
</calcChain>
</file>

<file path=xl/sharedStrings.xml><?xml version="1.0" encoding="utf-8"?>
<sst xmlns="http://schemas.openxmlformats.org/spreadsheetml/2006/main" count="97" uniqueCount="92">
  <si>
    <t>KALKULATOR ECL LIFETIME — PSAK 71 / IFRS 9</t>
  </si>
  <si>
    <t>Mata kuliah</t>
  </si>
  <si>
    <t>Manajemen Risiko Kredit (mm-manajemen-risiko-kredit)</t>
  </si>
  <si>
    <t>Deck perujuk</t>
  </si>
  <si>
    <t>Pertemuan 10 — Provisi Kerugian Kredit PSAK 71 / IFRS 9 ECL</t>
  </si>
  <si>
    <t>Latihan deck</t>
  </si>
  <si>
    <t>Hitung dari Nol: Timing Pengakuan Kerugian; Lifetime ECL untuk 5-Tahun Tenor</t>
  </si>
  <si>
    <t>CONTOH DARI DECK (ANGKA SAMA)</t>
  </si>
  <si>
    <t>Timing</t>
  </si>
  <si>
    <t>Kredit Rp 100 M, PD 3%, LGD 50%, default aktual Tahun 3 — total kerugian Rp 1,5 M; incurred loss mencadangkan di Tahun 3, PSAK 71 sejak Tahun 0.</t>
  </si>
  <si>
    <t>Stage 1</t>
  </si>
  <si>
    <t>Kredit Rp 100 M, PD 12-bulan 1%, LGD 50% -&gt; ECL 12-bulan Rp 0,5 M.</t>
  </si>
  <si>
    <t>Lifetime</t>
  </si>
  <si>
    <t>Stage 2: tenor 5 tahun, PD marginal 2%/thn, LGD 50%, EAD Rp 100 M, diskonto 8%.</t>
  </si>
  <si>
    <t>HASIL KUNCI</t>
  </si>
  <si>
    <t>Total kerugian</t>
  </si>
  <si>
    <t>Sama Rp 1,5 M — yang berubah hanya timing pengakuan</t>
  </si>
  <si>
    <t>ECL 12-bulan (Stage 1)</t>
  </si>
  <si>
    <t>1% x 50% x Rp 100 M = Rp 0,5 M</t>
  </si>
  <si>
    <t>ECL lifetime (Stage 2)</t>
  </si>
  <si>
    <t>PV per tahun 0,93 / 0,86 / 0,79 / 0,74 / 0,68 -&gt; total Rp 4,00 M</t>
  </si>
  <si>
    <t>Efek diskonto</t>
  </si>
  <si>
    <t>5,00 M tanpa diskonto -&gt; 4,00 M (-20%); Stage 2 = 4,3x Stage 1</t>
  </si>
  <si>
    <t>RUMUS INTI</t>
  </si>
  <si>
    <t>ECL_12 = PD_12bln x LGD x EAD</t>
  </si>
  <si>
    <t>Stage 2/3</t>
  </si>
  <si>
    <t>ECL_lifetime = jumlah_t [ PD(t) x LGD(t) x EAD(t) x DF(t) ]</t>
  </si>
  <si>
    <t>Diskonto</t>
  </si>
  <si>
    <t>DF(t) = 1 / (1 + r)^t dengan effective interest rate</t>
  </si>
  <si>
    <t>Trigger SICR</t>
  </si>
  <si>
    <t>Rating turun &gt;= 1 notch; tunggakan &gt; 30 hari; covenant breach; EWS aktif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</si>
  <si>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</si>
  <si>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</si>
  <si>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</si>
  <si>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</si>
  <si>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</si>
  <si>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</si>
  <si>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</si>
  <si>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</si>
  <si>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</si>
  <si>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</si>
  <si>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ECL PSAK 71 — TIMING, STAGE 1, DAN LIFETIME (P10)</t>
  </si>
  <si>
    <t>Mirror 'Hitung dari Nol' P10: timing pengakuan; lifetime ECL Rp 4,00 M @ diskonto 8%.</t>
  </si>
  <si>
    <t>BLOK 1 — TIMING PENGAKUAN KERUGIAN (incurred vs expected)</t>
  </si>
  <si>
    <t>Kredit dicairkan Tahun 0 (Rp M)</t>
  </si>
  <si>
    <t>Deck P10</t>
  </si>
  <si>
    <t>PD</t>
  </si>
  <si>
    <t>Expected default rate 3%</t>
  </si>
  <si>
    <t>LGD</t>
  </si>
  <si>
    <t>50%</t>
  </si>
  <si>
    <t>Total kerugian lifecycle = PD x LGD x EAD</t>
  </si>
  <si>
    <t>Rp 1,50 M — sama untuk kedua model</t>
  </si>
  <si>
    <t>Incurred: beban Tahun 0-2</t>
  </si>
  <si>
    <t>Tunggu default aktual (Tahun 3)</t>
  </si>
  <si>
    <t>PSAK 71: provisi Tahun 0 (12-month/lifetime)</t>
  </si>
  <si>
    <t>Diakui sejak pencairan — counter-cyclical buffer</t>
  </si>
  <si>
    <t>PERUBAHAN = TIMING, BUKAN TOTAL</t>
  </si>
  <si>
    <t>Total beban Tahun 0-3 sama Rp 1,5 M</t>
  </si>
  <si>
    <t>BLOK 2 — STAGE 1: ECL 12-BULAN (performing)</t>
  </si>
  <si>
    <t>PD 12-bulan</t>
  </si>
  <si>
    <t>Kredit baru, rating stabil</t>
  </si>
  <si>
    <t>EAD (Rp M)</t>
  </si>
  <si>
    <t>Kredit Rp 100 M</t>
  </si>
  <si>
    <t>ECL 12-bulan = PD x LGD x EAD</t>
  </si>
  <si>
    <t>Deck: Rp 0,5 M — diprovisi pada pencairan</t>
  </si>
  <si>
    <t>ECL STAGE 1</t>
  </si>
  <si>
    <t>Provisi moderat sejak hari pertama</t>
  </si>
  <si>
    <t>BLOK 3 — STAGE 2: LIFETIME ECL 5 TAHUN DENGAN DISKONTO</t>
  </si>
  <si>
    <t>PD marginal tahunan</t>
  </si>
  <si>
    <t>2%/thn (bukan kumulatif)</t>
  </si>
  <si>
    <t>LGD konstan</t>
  </si>
  <si>
    <t>EAD konstan (Rp M)</t>
  </si>
  <si>
    <t>Rp 100 M</t>
  </si>
  <si>
    <t>Discount rate (EIR)</t>
  </si>
  <si>
    <t>Effective interest rate 8%</t>
  </si>
  <si>
    <t>Tahun t</t>
  </si>
  <si>
    <t>Loss(t) = PDxLGDxEAD</t>
  </si>
  <si>
    <t>DF(t) = 1/(1+r)^t</t>
  </si>
  <si>
    <t>PV loss (Rp M)</t>
  </si>
  <si>
    <t>SIGMA</t>
  </si>
  <si>
    <t>Lifetime ECL = SUMPRODUCT(loss; DF)</t>
  </si>
  <si>
    <t>0,93+0,86+0,79+0,74+0,68 = 4,00</t>
  </si>
  <si>
    <t>Tanpa diskonto</t>
  </si>
  <si>
    <t>5 x Rp 1,00 M = Rp 5,00 M</t>
  </si>
  <si>
    <t>-20%</t>
  </si>
  <si>
    <t>ECL 12-bulan pembanding = loss th1 x DF1</t>
  </si>
  <si>
    <t>Rp 0,93 M</t>
  </si>
  <si>
    <t>Stage 2 vs Stage 1 (kali)</t>
  </si>
  <si>
    <t>4,3x — transfer SICR melipatgandakan provisi</t>
  </si>
  <si>
    <t>LIFETIME ECL STAGE 2</t>
  </si>
  <si>
    <t>Deck: Rp 4,00 M</t>
  </si>
  <si>
    <t>Trigger transfer Stage 1 -&gt; 2 (SICR): rating turun &gt;= 1 notch, tunggakan &gt; 30 hari, covenant breach, atau sinyal EWS aktif. Stage 3 (default): lifetime ECL dengan PD aktual, pendapatan bunga basis net carrying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</si>
</sst>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 &quot;#,##0.00&quot; M&quot;"/>
    <numFmt numFmtId="165" formatCode="0.0000"/>
    <numFmt numFmtId="166" formatCode="0.00&quot;×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3" t="s">
        <v>0</v>
      </c>
      <c r="C2" s="22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1" t="s">
        <v>7</v>
      </c>
      <c r="C8" s="22"/>
    </row>
    <row r="9" spans="2:3" ht="30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1" spans="2:3" x14ac:dyDescent="0.25">
      <c r="B11" s="4" t="s">
        <v>12</v>
      </c>
      <c r="C11" s="2" t="s">
        <v>13</v>
      </c>
    </row>
    <row r="13" spans="2:3" ht="20.100000000000001" customHeight="1" x14ac:dyDescent="0.25">
      <c r="B13" s="21" t="s">
        <v>14</v>
      </c>
      <c r="C13" s="22"/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7" spans="2:3" x14ac:dyDescent="0.25">
      <c r="B17" s="4" t="s">
        <v>21</v>
      </c>
      <c r="C17" s="2" t="s">
        <v>22</v>
      </c>
    </row>
    <row r="19" spans="2:3" ht="20.100000000000001" customHeight="1" x14ac:dyDescent="0.25">
      <c r="B19" s="21" t="s">
        <v>23</v>
      </c>
      <c r="C19" s="22"/>
    </row>
    <row r="20" spans="2:3" x14ac:dyDescent="0.25">
      <c r="B20" s="4" t="s">
        <v>10</v>
      </c>
      <c r="C20" s="2" t="s">
        <v>24</v>
      </c>
    </row>
    <row r="21" spans="2:3" x14ac:dyDescent="0.25">
      <c r="B21" s="4" t="s">
        <v>25</v>
      </c>
      <c r="C21" s="2" t="s">
        <v>26</v>
      </c>
    </row>
    <row r="22" spans="2:3" x14ac:dyDescent="0.25">
      <c r="B22" s="4" t="s">
        <v>27</v>
      </c>
      <c r="C22" s="2" t="s">
        <v>28</v>
      </c>
    </row>
    <row r="23" spans="2:3" x14ac:dyDescent="0.25">
      <c r="B23" s="4" t="s">
        <v>29</v>
      </c>
      <c r="C23" s="2" t="s">
        <v>30</v>
      </c>
    </row>
    <row r="25" spans="2:3" x14ac:dyDescent="0.25">
      <c r="B25" s="21" t="s">
        <v>31</v>
      </c>
      <c r="C25" s="22"/>
    </row>
    <row r="26" spans="2:3" ht="30" x14ac:dyDescent="0.25">
      <c r="B26" s="4" t="s">
        <v>32</v>
      </c>
      <c r="C26" s="2" t="s">
        <v>33</v>
      </c>
    </row>
    <row r="27" spans="2:3" x14ac:dyDescent="0.25">
      <c r="B27" s="5" t="s">
        <v>34</v>
      </c>
      <c r="C27" s="2" t="s">
        <v>35</v>
      </c>
    </row>
    <row r="28" spans="2:3" x14ac:dyDescent="0.25">
      <c r="B28" s="6" t="s">
        <v>36</v>
      </c>
      <c r="C28" s="2" t="s">
        <v>37</v>
      </c>
    </row>
    <row r="29" spans="2:3" x14ac:dyDescent="0.25">
      <c r="B29" s="7" t="s">
        <v>38</v>
      </c>
      <c r="C29" s="2" t="s">
        <v>39</v>
      </c>
    </row>
    <row r="31" spans="2:3" x14ac:dyDescent="0.25">
      <c r="B31" s="24" t="s">
        <v>40</v>
      </c>
      <c r="C31" s="22"/>
    </row>
  </sheetData>
  <mergeCells count="6">
    <mergeCell ref="B13:C13"/>
    <mergeCell ref="B2:C2"/>
    <mergeCell ref="B25:C25"/>
    <mergeCell ref="B19:C19"/>
    <mergeCell ref="B31:C31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0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3" t="s">
        <v>41</v>
      </c>
      <c r="C2" s="22"/>
      <c r="D2" s="22"/>
      <c r="E2" s="22"/>
    </row>
    <row r="3" spans="2:5" x14ac:dyDescent="0.25">
      <c r="B3" s="26" t="s">
        <v>42</v>
      </c>
      <c r="C3" s="22"/>
      <c r="D3" s="22"/>
      <c r="E3" s="22"/>
    </row>
    <row r="5" spans="2:5" ht="20.100000000000001" customHeight="1" x14ac:dyDescent="0.25">
      <c r="B5" s="21" t="s">
        <v>43</v>
      </c>
      <c r="C5" s="22"/>
      <c r="D5" s="22"/>
      <c r="E5" s="22"/>
    </row>
    <row r="6" spans="2:5" x14ac:dyDescent="0.25">
      <c r="C6" s="2" t="s">
        <v>44</v>
      </c>
      <c r="D6" s="8">
        <v>100</v>
      </c>
      <c r="E6" s="9" t="s">
        <v>45</v>
      </c>
    </row>
    <row r="7" spans="2:5" x14ac:dyDescent="0.25">
      <c r="C7" s="2" t="s">
        <v>46</v>
      </c>
      <c r="D7" s="10">
        <v>0.03</v>
      </c>
      <c r="E7" s="9" t="s">
        <v>47</v>
      </c>
    </row>
    <row r="8" spans="2:5" x14ac:dyDescent="0.25">
      <c r="C8" s="2" t="s">
        <v>48</v>
      </c>
      <c r="D8" s="10">
        <v>0.5</v>
      </c>
      <c r="E8" s="9" t="s">
        <v>49</v>
      </c>
    </row>
    <row r="10" spans="2:5" x14ac:dyDescent="0.25">
      <c r="B10" s="11">
        <v>1</v>
      </c>
      <c r="C10" s="2" t="s">
        <v>50</v>
      </c>
      <c r="D10" s="12">
        <f>D7*D8*D6</f>
        <v>1.5</v>
      </c>
      <c r="E10" s="9" t="s">
        <v>51</v>
      </c>
    </row>
    <row r="11" spans="2:5" x14ac:dyDescent="0.25">
      <c r="B11" s="11">
        <v>2</v>
      </c>
      <c r="C11" s="2" t="s">
        <v>52</v>
      </c>
      <c r="D11" s="12">
        <f>0</f>
        <v>0</v>
      </c>
      <c r="E11" s="9" t="s">
        <v>53</v>
      </c>
    </row>
    <row r="12" spans="2:5" x14ac:dyDescent="0.25">
      <c r="B12" s="11">
        <v>3</v>
      </c>
      <c r="C12" s="2" t="s">
        <v>54</v>
      </c>
      <c r="D12" s="12">
        <f>D10</f>
        <v>1.5</v>
      </c>
      <c r="E12" s="9" t="s">
        <v>55</v>
      </c>
    </row>
    <row r="14" spans="2:5" x14ac:dyDescent="0.25">
      <c r="C14" s="4" t="s">
        <v>56</v>
      </c>
      <c r="D14" s="13">
        <f>D10</f>
        <v>1.5</v>
      </c>
      <c r="E14" s="9" t="s">
        <v>57</v>
      </c>
    </row>
    <row r="17" spans="2:5" ht="20.100000000000001" customHeight="1" x14ac:dyDescent="0.25">
      <c r="B17" s="21" t="s">
        <v>58</v>
      </c>
      <c r="C17" s="22"/>
      <c r="D17" s="22"/>
      <c r="E17" s="22"/>
    </row>
    <row r="18" spans="2:5" x14ac:dyDescent="0.25">
      <c r="C18" s="2" t="s">
        <v>59</v>
      </c>
      <c r="D18" s="10">
        <v>0.01</v>
      </c>
      <c r="E18" s="9" t="s">
        <v>60</v>
      </c>
    </row>
    <row r="19" spans="2:5" x14ac:dyDescent="0.25">
      <c r="C19" s="2" t="s">
        <v>48</v>
      </c>
      <c r="D19" s="10">
        <v>0.5</v>
      </c>
      <c r="E19" s="9" t="s">
        <v>49</v>
      </c>
    </row>
    <row r="20" spans="2:5" x14ac:dyDescent="0.25">
      <c r="C20" s="2" t="s">
        <v>61</v>
      </c>
      <c r="D20" s="8">
        <v>100</v>
      </c>
      <c r="E20" s="9" t="s">
        <v>62</v>
      </c>
    </row>
    <row r="22" spans="2:5" x14ac:dyDescent="0.25">
      <c r="B22" s="11">
        <v>1</v>
      </c>
      <c r="C22" s="2" t="s">
        <v>63</v>
      </c>
      <c r="D22" s="12">
        <f>D18*D19*D20</f>
        <v>0.5</v>
      </c>
      <c r="E22" s="9" t="s">
        <v>64</v>
      </c>
    </row>
    <row r="24" spans="2:5" x14ac:dyDescent="0.25">
      <c r="C24" s="4" t="s">
        <v>65</v>
      </c>
      <c r="D24" s="13">
        <f>D22</f>
        <v>0.5</v>
      </c>
      <c r="E24" s="9" t="s">
        <v>66</v>
      </c>
    </row>
    <row r="27" spans="2:5" ht="20.100000000000001" customHeight="1" x14ac:dyDescent="0.25">
      <c r="B27" s="21" t="s">
        <v>67</v>
      </c>
      <c r="C27" s="22"/>
      <c r="D27" s="22"/>
      <c r="E27" s="22"/>
    </row>
    <row r="28" spans="2:5" x14ac:dyDescent="0.25">
      <c r="C28" s="2" t="s">
        <v>68</v>
      </c>
      <c r="D28" s="10">
        <v>0.02</v>
      </c>
      <c r="E28" s="9" t="s">
        <v>69</v>
      </c>
    </row>
    <row r="29" spans="2:5" x14ac:dyDescent="0.25">
      <c r="C29" s="2" t="s">
        <v>70</v>
      </c>
      <c r="D29" s="10">
        <v>0.5</v>
      </c>
      <c r="E29" s="9" t="s">
        <v>49</v>
      </c>
    </row>
    <row r="30" spans="2:5" x14ac:dyDescent="0.25">
      <c r="C30" s="2" t="s">
        <v>71</v>
      </c>
      <c r="D30" s="8">
        <v>100</v>
      </c>
      <c r="E30" s="9" t="s">
        <v>72</v>
      </c>
    </row>
    <row r="31" spans="2:5" x14ac:dyDescent="0.25">
      <c r="C31" s="2" t="s">
        <v>73</v>
      </c>
      <c r="D31" s="10">
        <v>0.08</v>
      </c>
      <c r="E31" s="9" t="s">
        <v>74</v>
      </c>
    </row>
    <row r="33" spans="2:6" ht="24" customHeight="1" x14ac:dyDescent="0.25">
      <c r="B33" s="3" t="s">
        <v>75</v>
      </c>
      <c r="C33" s="3" t="s">
        <v>76</v>
      </c>
      <c r="D33" s="3" t="s">
        <v>77</v>
      </c>
      <c r="E33" s="3" t="s">
        <v>78</v>
      </c>
    </row>
    <row r="34" spans="2:6" x14ac:dyDescent="0.25">
      <c r="B34" s="11">
        <v>1</v>
      </c>
      <c r="C34" s="12">
        <f>D28*D29*D30</f>
        <v>1</v>
      </c>
      <c r="D34" s="14">
        <f>1/(1+D31)^1</f>
        <v>0.92592592592592582</v>
      </c>
      <c r="E34" s="12">
        <f>C34*D34</f>
        <v>0.92592592592592582</v>
      </c>
    </row>
    <row r="35" spans="2:6" x14ac:dyDescent="0.25">
      <c r="B35" s="11">
        <v>2</v>
      </c>
      <c r="C35" s="12">
        <f>D28*D29*D30</f>
        <v>1</v>
      </c>
      <c r="D35" s="14">
        <f>1/(1+D31)^2</f>
        <v>0.85733882030178321</v>
      </c>
      <c r="E35" s="12">
        <f>C35*D35</f>
        <v>0.85733882030178321</v>
      </c>
    </row>
    <row r="36" spans="2:6" x14ac:dyDescent="0.25">
      <c r="B36" s="11">
        <v>3</v>
      </c>
      <c r="C36" s="12">
        <f>D28*D29*D30</f>
        <v>1</v>
      </c>
      <c r="D36" s="14">
        <f>1/(1+D31)^3</f>
        <v>0.79383224102016958</v>
      </c>
      <c r="E36" s="12">
        <f>C36*D36</f>
        <v>0.79383224102016958</v>
      </c>
    </row>
    <row r="37" spans="2:6" x14ac:dyDescent="0.25">
      <c r="B37" s="11">
        <v>4</v>
      </c>
      <c r="C37" s="12">
        <f>D28*D29*D30</f>
        <v>1</v>
      </c>
      <c r="D37" s="14">
        <f>1/(1+D31)^4</f>
        <v>0.73502985279645328</v>
      </c>
      <c r="E37" s="12">
        <f>C37*D37</f>
        <v>0.73502985279645328</v>
      </c>
    </row>
    <row r="38" spans="2:6" x14ac:dyDescent="0.25">
      <c r="B38" s="11">
        <v>5</v>
      </c>
      <c r="C38" s="12">
        <f>D28*D29*D30</f>
        <v>1</v>
      </c>
      <c r="D38" s="14">
        <f>1/(1+D31)^5</f>
        <v>0.68058319703375303</v>
      </c>
      <c r="E38" s="12">
        <f>C38*D38</f>
        <v>0.68058319703375303</v>
      </c>
    </row>
    <row r="39" spans="2:6" ht="30" x14ac:dyDescent="0.25">
      <c r="B39" s="15" t="s">
        <v>79</v>
      </c>
      <c r="C39" s="16">
        <f>SUM(C34:C38)</f>
        <v>5</v>
      </c>
      <c r="D39" s="17"/>
      <c r="E39" s="16">
        <f>SUMPRODUCT(C34:C38,D34:D38)</f>
        <v>3.9927100370780853</v>
      </c>
      <c r="F39" s="18"/>
    </row>
    <row r="41" spans="2:6" x14ac:dyDescent="0.25">
      <c r="B41" s="11">
        <v>1</v>
      </c>
      <c r="C41" s="2" t="s">
        <v>80</v>
      </c>
      <c r="D41" s="12">
        <f>E39</f>
        <v>3.9927100370780853</v>
      </c>
      <c r="E41" s="9" t="s">
        <v>81</v>
      </c>
    </row>
    <row r="42" spans="2:6" x14ac:dyDescent="0.25">
      <c r="B42" s="11">
        <v>2</v>
      </c>
      <c r="C42" s="2" t="s">
        <v>82</v>
      </c>
      <c r="D42" s="12">
        <f>C39</f>
        <v>5</v>
      </c>
      <c r="E42" s="9" t="s">
        <v>83</v>
      </c>
    </row>
    <row r="43" spans="2:6" x14ac:dyDescent="0.25">
      <c r="B43" s="11">
        <v>3</v>
      </c>
      <c r="C43" s="2" t="s">
        <v>21</v>
      </c>
      <c r="D43" s="19">
        <f>(E39-C39)/C39</f>
        <v>-0.20145799258438296</v>
      </c>
      <c r="E43" s="9" t="s">
        <v>84</v>
      </c>
    </row>
    <row r="44" spans="2:6" x14ac:dyDescent="0.25">
      <c r="B44" s="11">
        <v>4</v>
      </c>
      <c r="C44" s="2" t="s">
        <v>85</v>
      </c>
      <c r="D44" s="12">
        <f>C34*D34</f>
        <v>0.92592592592592582</v>
      </c>
      <c r="E44" s="9" t="s">
        <v>86</v>
      </c>
    </row>
    <row r="45" spans="2:6" x14ac:dyDescent="0.25">
      <c r="B45" s="11">
        <v>5</v>
      </c>
      <c r="C45" s="2" t="s">
        <v>87</v>
      </c>
      <c r="D45" s="20">
        <f>E39/D44</f>
        <v>4.3121268400443329</v>
      </c>
      <c r="E45" s="9" t="s">
        <v>88</v>
      </c>
    </row>
    <row r="47" spans="2:6" x14ac:dyDescent="0.25">
      <c r="C47" s="4" t="s">
        <v>89</v>
      </c>
      <c r="D47" s="13">
        <f>E39</f>
        <v>3.9927100370780853</v>
      </c>
      <c r="E47" s="9" t="s">
        <v>90</v>
      </c>
    </row>
    <row r="50" spans="2:5" x14ac:dyDescent="0.25">
      <c r="B50" s="25" t="s">
        <v>91</v>
      </c>
      <c r="C50" s="22"/>
      <c r="D50" s="22"/>
      <c r="E50" s="22"/>
    </row>
  </sheetData>
  <mergeCells count="6">
    <mergeCell ref="B2:E2"/>
    <mergeCell ref="B17:E17"/>
    <mergeCell ref="B27:E27"/>
    <mergeCell ref="B50:E50"/>
    <mergeCell ref="B3:E3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2026-08-14T17:27:22Z</dcterms:modified>
</cp:coreProperties>
</file>