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COMPARATIVE_ADVANTAGE" sheetId="2" state="visible" r:id="rId2"/>
    <sheet xmlns:r="http://schemas.openxmlformats.org/officeDocument/2006/relationships" name="2_TERMS_OF_TRADE" sheetId="3" state="visible" r:id="rId3"/>
    <sheet xmlns:r="http://schemas.openxmlformats.org/officeDocument/2006/relationships" name="3_TARIFF_WELFARE" sheetId="4" state="visible" r:id="rId4"/>
    <sheet xmlns:r="http://schemas.openxmlformats.org/officeDocument/2006/relationships" name="4_ERP" sheetId="5" state="visible" r:id="rId5"/>
    <sheet xmlns:r="http://schemas.openxmlformats.org/officeDocument/2006/relationships" name="5_CHART" sheetId="6" state="visible" r:id="rId6"/>
  </sheets>
  <definedNames>
    <definedName name="CPO_ID">'1_COMPARATIVE_ADVANTAGE'!$C$6</definedName>
    <definedName name="CPO_BD">'1_COMPARATIVE_ADVANTAGE'!$D$6</definedName>
    <definedName name="GAR_ID">'1_COMPARATIVE_ADVANTAGE'!$C$7</definedName>
    <definedName name="GAR_BD">'1_COMPARATIVE_ADVANTAGE'!$D$7</definedName>
    <definedName name="ALOC_ID">'1_COMPARATIVE_ADVANTAGE'!$C$8</definedName>
    <definedName name="ALOC_BD">'1_COMPARATIVE_ADVANTAGE'!$D$8</definedName>
    <definedName name="OC_CPO_ID">'1_COMPARATIVE_ADVANTAGE'!$C$11</definedName>
    <definedName name="OC_CPO_BD">'1_COMPARATIVE_ADVANTAGE'!$D$11</definedName>
    <definedName name="OC_GAR_ID">'1_COMPARATIVE_ADVANTAGE'!$C$12</definedName>
    <definedName name="OC_GAR_BD">'1_COMPARATIVE_ADVANTAGE'!$D$12</definedName>
    <definedName name="ID_aut_CPO">'1_COMPARATIVE_ADVANTAGE'!$C$20</definedName>
    <definedName name="ID_aut_gar">'1_COMPARATIVE_ADVANTAGE'!$D$20</definedName>
    <definedName name="BD_aut_CPO">'1_COMPARATIVE_ADVANTAGE'!$C$21</definedName>
    <definedName name="BD_aut_gar">'1_COMPARATIVE_ADVANTAGE'!$D$21</definedName>
    <definedName name="World_aut_CPO">'1_COMPARATIVE_ADVANTAGE'!$C$22</definedName>
    <definedName name="World_aut_gar">'1_COMPARATIVE_ADVANTAGE'!$D$22</definedName>
    <definedName name="World_spec_CPO">'1_COMPARATIVE_ADVANTAGE'!$C$23</definedName>
    <definedName name="World_spec_gar">'1_COMPARATIVE_ADVANTAGE'!$D$23</definedName>
    <definedName name="TOT">'2_TERMS_OF_TRADE'!$C$6</definedName>
    <definedName name="EXP_CPO">'2_TERMS_OF_TRADE'!$C$7</definedName>
    <definedName name="TOT_min">'2_TERMS_OF_TRADE'!$C$10</definedName>
    <definedName name="TOT_max">'2_TERMS_OF_TRADE'!$C$11</definedName>
    <definedName name="IMP_gar_ID">'2_TERMS_OF_TRADE'!$C$15</definedName>
    <definedName name="ID_fin_CPO">'2_TERMS_OF_TRADE'!$C$16</definedName>
    <definedName name="ID_fin_gar">'2_TERMS_OF_TRADE'!$C$17</definedName>
    <definedName name="BD_fin_CPO">'2_TERMS_OF_TRADE'!$C$18</definedName>
    <definedName name="BD_fin_gar">'2_TERMS_OF_TRADE'!$C$19</definedName>
    <definedName name="Pw">'3_TARIFF_WELFARE'!$C$6</definedName>
    <definedName name="tau">'3_TARIFF_WELFARE'!$C$7</definedName>
    <definedName name="dem_a">'3_TARIFF_WELFARE'!$C$8</definedName>
    <definedName name="dem_b">'3_TARIFF_WELFARE'!$C$9</definedName>
    <definedName name="sup_c">'3_TARIFF_WELFARE'!$C$10</definedName>
    <definedName name="sup_d">'3_TARIFF_WELFARE'!$C$11</definedName>
    <definedName name="Pd">'3_TARIFF_WELFARE'!$C$14</definedName>
    <definedName name="Qd_free">'3_TARIFF_WELFARE'!$C$15</definedName>
    <definedName name="Qs_free">'3_TARIFF_WELFARE'!$C$16</definedName>
    <definedName name="M_free">'3_TARIFF_WELFARE'!$C$17</definedName>
    <definedName name="Qd_tarif">'3_TARIFF_WELFARE'!$C$18</definedName>
    <definedName name="Qs_tarif">'3_TARIFF_WELFARE'!$C$19</definedName>
    <definedName name="M_tarif">'3_TARIFF_WELFARE'!$C$20</definedName>
    <definedName name="dP">'3_TARIFF_WELFARE'!$C$23</definedName>
    <definedName name="area_a">'3_TARIFF_WELFARE'!$C$24</definedName>
    <definedName name="area_b">'3_TARIFF_WELFARE'!$C$25</definedName>
    <definedName name="area_c">'3_TARIFF_WELFARE'!$C$26</definedName>
    <definedName name="area_d">'3_TARIFF_WELFARE'!$C$27</definedName>
    <definedName name="DWL_total">'3_TARIFF_WELFARE'!$C$32</definedName>
    <definedName name="Pw_out">'4_ERP'!$C$6</definedName>
    <definedName name="Pw_in">'4_ERP'!$C$7</definedName>
    <definedName name="t_out">'4_ERP'!$C$8</definedName>
    <definedName name="t_in">'4_ERP'!$C$9</definedName>
    <definedName name="Pd_out">'4_ERP'!$C$12</definedName>
    <definedName name="Pd_in">'4_ERP'!$C$13</definedName>
    <definedName name="VA_f">'4_ERP'!$C$14</definedName>
    <definedName name="VA_d">'4_ERP'!$C$15</definedName>
    <definedName name="ERP">'4_ERP'!$C$16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%"/>
    <numFmt numFmtId="166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1F4E79"/>
      <sz val="11"/>
    </font>
  </fonts>
  <fills count="11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BBDEFB"/>
      </patternFill>
    </fill>
    <fill>
      <patternFill patternType="solid">
        <fgColor rgb="00C8E6C9"/>
      </patternFill>
    </fill>
    <fill>
      <patternFill patternType="solid">
        <fgColor rgb="00D1C4E9"/>
      </patternFill>
    </fill>
    <fill>
      <patternFill patternType="solid">
        <fgColor rgb="00FFCDD2"/>
      </patternFill>
    </fill>
    <fill>
      <patternFill patternType="solid">
        <fgColor rgb="00FFE0B2"/>
      </patternFill>
    </fill>
  </fills>
  <borders count="5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3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9" fontId="6" fillId="5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4" fillId="8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2" fontId="4" fillId="0" borderId="1" applyAlignment="1" pivotButton="0" quotePrefix="0" xfId="0">
      <alignment horizontal="right" vertical="center"/>
    </xf>
    <xf numFmtId="2" fontId="4" fillId="4" borderId="1" applyAlignment="1" pivotButton="0" quotePrefix="0" xfId="0">
      <alignment horizontal="right" vertical="center"/>
    </xf>
    <xf numFmtId="2" fontId="4" fillId="6" borderId="1" applyAlignment="1" pivotButton="0" quotePrefix="0" xfId="0">
      <alignment horizontal="right" vertical="center"/>
    </xf>
    <xf numFmtId="2" fontId="4" fillId="8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 wrapText="1"/>
    </xf>
    <xf numFmtId="2" fontId="4" fillId="7" borderId="1" applyAlignment="1" pivotButton="0" quotePrefix="0" xfId="0">
      <alignment horizontal="right" vertical="center"/>
    </xf>
    <xf numFmtId="2" fontId="6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2" fontId="4" fillId="5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0" fontId="4" fillId="9" borderId="1" applyAlignment="1" pivotButton="0" quotePrefix="0" xfId="0">
      <alignment horizontal="left" vertical="center" wrapText="1"/>
    </xf>
    <xf numFmtId="2" fontId="4" fillId="9" borderId="1" applyAlignment="1" pivotButton="0" quotePrefix="0" xfId="0">
      <alignment horizontal="right" vertical="center"/>
    </xf>
    <xf numFmtId="0" fontId="4" fillId="10" borderId="1" applyAlignment="1" pivotButton="0" quotePrefix="0" xfId="0">
      <alignment horizontal="left" vertical="center" wrapText="1"/>
    </xf>
    <xf numFmtId="2" fontId="4" fillId="1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166" fontId="6" fillId="5" borderId="1" applyAlignment="1" pivotButton="0" quotePrefix="0" xfId="0">
      <alignment horizontal="right" vertical="center"/>
    </xf>
    <xf numFmtId="166" fontId="4" fillId="0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5" fontId="4" fillId="9" borderId="1" applyAlignment="1" pivotButton="0" quotePrefix="0" xfId="0">
      <alignment horizontal="right" vertical="center"/>
    </xf>
    <xf numFmtId="9" fontId="4" fillId="0" borderId="1" applyAlignment="1" pivotButton="0" quotePrefix="0" xfId="0">
      <alignment horizontal="right" vertical="center"/>
    </xf>
    <xf numFmtId="2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Pasar Impor Garmen: Qd, Qs vs P</a:t>
            </a:r>
          </a:p>
        </rich>
      </tx>
    </title>
    <plotArea>
      <lineChart>
        <grouping val="standard"/>
        <ser>
          <idx val="0"/>
          <order val="0"/>
          <tx>
            <strRef>
              <f>'5_CHART'!C7</f>
            </strRef>
          </tx>
          <spPr>
            <a:ln xmlns:a="http://schemas.openxmlformats.org/drawingml/2006/main" w="22000">
              <a:solidFill>
                <a:srgbClr val="C6282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'5_CHART'!$B$8:$B$48</f>
            </numRef>
          </cat>
          <val>
            <numRef>
              <f>'5_CHART'!$C$8:$C$48</f>
            </numRef>
          </val>
        </ser>
        <ser>
          <idx val="1"/>
          <order val="1"/>
          <tx>
            <strRef>
              <f>'5_CHART'!D7</f>
            </strRef>
          </tx>
          <spPr>
            <a:ln xmlns:a="http://schemas.openxmlformats.org/drawingml/2006/main" w="22000">
              <a:solidFill>
                <a:srgbClr val="1F4E7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'5_CHART'!$B$8:$B$48</f>
            </numRef>
          </cat>
          <val>
            <numRef>
              <f>'5_CHART'!$D$8:$D$48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Harga P (ribu Rp)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Kuantitas (juta potong)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Garis Harga Dunia (Pw) dan Harga Dengan Tarif (Pd)</a:t>
            </a:r>
          </a:p>
        </rich>
      </tx>
    </title>
    <plotArea>
      <lineChart>
        <grouping val="standard"/>
        <ser>
          <idx val="0"/>
          <order val="0"/>
          <tx>
            <strRef>
              <f>'5_CHART'!F7</f>
            </strRef>
          </tx>
          <spPr>
            <a:ln xmlns:a="http://schemas.openxmlformats.org/drawingml/2006/main" w="22000">
              <a:solidFill>
                <a:srgbClr val="EF6C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'5_CHART'!$B$8:$B$48</f>
            </numRef>
          </cat>
          <val>
            <numRef>
              <f>'5_CHART'!$F$8:$F$48</f>
            </numRef>
          </val>
        </ser>
        <ser>
          <idx val="1"/>
          <order val="1"/>
          <tx>
            <strRef>
              <f>'5_CHART'!G7</f>
            </strRef>
          </tx>
          <spPr>
            <a:ln xmlns:a="http://schemas.openxmlformats.org/drawingml/2006/main" w="22000">
              <a:solidFill>
                <a:srgbClr val="2E7D3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'5_CHART'!$B$8:$B$48</f>
            </numRef>
          </cat>
          <val>
            <numRef>
              <f>'5_CHART'!$G$8:$G$48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Index harga (P)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Harga (ribu Rp)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10</col>
      <colOff>0</colOff>
      <row>6</row>
      <rowOff>0</rowOff>
    </from>
    <ext cx="792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29</row>
      <rowOff>0</rowOff>
    </from>
    <ext cx="7920000" cy="43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80" customWidth="1" min="3" max="3"/>
  </cols>
  <sheetData>
    <row r="2" ht="30" customHeight="1">
      <c r="B2" s="1" t="inlineStr">
        <is>
          <t>PERDAGANGAN INTERNASIONAL — COMPARATIVE ADVANTAGE &amp; TARIF</t>
        </is>
      </c>
    </row>
    <row r="3">
      <c r="B3" s="2" t="inlineStr">
        <is>
          <t>Model Ricardian 2-negara-2-barang + analisis kesejahteraan tarif (ekonomi kecil). Kasus: CPO &amp; garmen Indonesia vs Bangladesh.</t>
        </is>
      </c>
    </row>
    <row r="5">
      <c r="B5" s="3" t="inlineStr">
        <is>
          <t>PAKAI CARA INI:</t>
        </is>
      </c>
    </row>
    <row r="6" ht="38" customHeight="1">
      <c r="B6" s="4" t="inlineStr">
        <is>
          <t>1. 1_COMPARATIVE_ADVANTAGE</t>
        </is>
      </c>
      <c r="C6" s="5" t="inlineStr">
        <is>
          <t>Isi 4 sel BIRU: kapasitas produksi CPO maks dan garmen maks untuk Indonesia &amp; Bangladesh. Biaya peluang (opportunity cost), penentu keunggulan komparatif, dan konsumsi autarki vs spesialisasi dihitung otomatis.</t>
        </is>
      </c>
    </row>
    <row r="7" ht="38" customHeight="1">
      <c r="B7" s="4" t="inlineStr">
        <is>
          <t>2. 2_TERMS_OF_TRADE</t>
        </is>
      </c>
      <c r="C7" s="5" t="inlineStr">
        <is>
          <t>Isi sel BIRU TOT (garmen per CPO). Rentang valid = di antara OC_CPO kedua negara. Hasil: ekspor-impor, konsumsi akhir, gain per negara. Flag merah kalau TOT di luar rentang.</t>
        </is>
      </c>
    </row>
    <row r="8" ht="38" customHeight="1">
      <c r="B8" s="4" t="inlineStr">
        <is>
          <t>3. 3_TARIFF_WELFARE</t>
        </is>
      </c>
      <c r="C8" s="5" t="inlineStr">
        <is>
          <t>Ekonomi kecil. Isi BIRU: harga dunia Pw, tarif ad-valorem t, parameter kurva Qd=a-bP dan Qs=c+dP. Output: Qd, Qs, impor sebelum/sesudah tarif, empat area kesejahteraan a,b,c,d dan DWL.</t>
        </is>
      </c>
    </row>
    <row r="9" ht="38" customHeight="1">
      <c r="B9" s="4" t="inlineStr">
        <is>
          <t>4. 4_ERP</t>
        </is>
      </c>
      <c r="C9" s="5" t="inlineStr">
        <is>
          <t>Effective Rate of Protection. Isi BIRU: harga output &amp; input dunia, tarif output &amp; input. Output: value added free trade, value added domestik, ERP, perbandingan dengan tarif nominal.</t>
        </is>
      </c>
    </row>
    <row r="10" ht="38" customHeight="1">
      <c r="B10" s="4" t="inlineStr">
        <is>
          <t>5. 5_CHART</t>
        </is>
      </c>
      <c r="C10" s="5" t="inlineStr">
        <is>
          <t>Visualisasi pasar impor dengan tarif. Kurva permintaan dan penawaran domestik, dua garis harga horizontal (Pw dan Pw+t), area a/b/c/d terlihat sebagai segitiga/trapesium.</t>
        </is>
      </c>
    </row>
    <row r="12">
      <c r="B12" s="6" t="inlineStr">
        <is>
          <t>LEGENDA WARNA:</t>
        </is>
      </c>
    </row>
    <row r="13">
      <c r="B13" s="7" t="inlineStr">
        <is>
          <t>Input manual</t>
        </is>
      </c>
      <c r="C13" s="5" t="inlineStr">
        <is>
          <t>Sel biru teks = Anda ubah. Hanya pada sheet 1, 2, 3, dan 4.</t>
        </is>
      </c>
    </row>
    <row r="14">
      <c r="B14" s="5" t="inlineStr">
        <is>
          <t>Formula hidup</t>
        </is>
      </c>
      <c r="C14" s="5" t="inlineStr">
        <is>
          <t>Sel hitam = dihitung otomatis. Jangan diketik ulang.</t>
        </is>
      </c>
    </row>
    <row r="15">
      <c r="B15" s="8" t="inlineStr">
        <is>
          <t>Header / sub-judul</t>
        </is>
      </c>
      <c r="C15" s="5" t="inlineStr">
        <is>
          <t>Sel hijau band = judul; sel pucat lain menandai blok khusus.</t>
        </is>
      </c>
    </row>
    <row r="16">
      <c r="B16" s="9" t="inlineStr">
        <is>
          <t>Blok produsen / pemerintah / DWL</t>
        </is>
      </c>
      <c r="C16" s="5" t="inlineStr">
        <is>
          <t>Biru = transfer ke produsen (a); oranye = penerimaan pemerintah (c); merah = deadweight loss (b+d).</t>
        </is>
      </c>
    </row>
    <row r="18">
      <c r="B18" s="6" t="inlineStr">
        <is>
          <t>ANGKA KUNCI (default):</t>
        </is>
      </c>
    </row>
    <row r="19" ht="28" customHeight="1">
      <c r="B19" s="10" t="inlineStr">
        <is>
          <t>-Comparative advantage: Indonesia = 100 CPO / 200 garmen; Bangladesh = 20 CPO / 240 garmen.</t>
        </is>
      </c>
    </row>
    <row r="20" ht="28" customHeight="1">
      <c r="B20" s="10" t="inlineStr">
        <is>
          <t>-OC_CPO: Indonesia = 2, Bangladesh = 12 -&gt; Indonesia komparatif di CPO. OC_garmen: BD = 0.083, ID = 0.5 -&gt; BD komparatif di garmen.</t>
        </is>
      </c>
    </row>
    <row r="21" ht="28" customHeight="1">
      <c r="B21" s="10" t="inlineStr">
        <is>
          <t>-TOT default = 6 garmen/CPO (titik tengah rentang 2..12). Gain spesialisasi: +40 juta ton CPO + 20 juta potong garmen untuk dunia.</t>
        </is>
      </c>
    </row>
    <row r="22" ht="28" customHeight="1">
      <c r="B22" s="10" t="inlineStr">
        <is>
          <t>-Tarif 20% garmen, Pw=100, Qd=200-0.5P, Qs=0.5P -&gt; impor 100 turun ke 80; DWL = 200 (Rp 200 miliar).</t>
        </is>
      </c>
    </row>
    <row r="23" ht="28" customHeight="1">
      <c r="B23" s="10" t="inlineStr">
        <is>
          <t>-ERP garmen: output tarif 20%, input kain tarif 5%, kain 60% output -&gt; ERP = 42.5% (dua kali tarif nominal).</t>
        </is>
      </c>
    </row>
    <row r="25">
      <c r="B25" s="11" t="inlineStr">
        <is>
          <t>Catatan: angka bersifat PEDAGOGIS. Hubungkan dengan artikel /ekonomi/perdagangan-internasional/.</t>
        </is>
      </c>
    </row>
  </sheetData>
  <mergeCells count="8">
    <mergeCell ref="B21:C21"/>
    <mergeCell ref="B2:C2"/>
    <mergeCell ref="B25:C25"/>
    <mergeCell ref="B3:C3"/>
    <mergeCell ref="B19:C19"/>
    <mergeCell ref="B20:C20"/>
    <mergeCell ref="B23:C23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2" customWidth="1" min="2" max="2"/>
    <col width="16" customWidth="1" min="3" max="3"/>
    <col width="16" customWidth="1" min="4" max="4"/>
    <col width="50" customWidth="1" min="5" max="5"/>
  </cols>
  <sheetData>
    <row r="2" ht="28" customHeight="1">
      <c r="B2" s="1" t="inlineStr">
        <is>
          <t>KEUNGGULAN KOMPARATIF RICARDIAN — DUA NEGARA, DUA BARANG</t>
        </is>
      </c>
    </row>
    <row r="3">
      <c r="B3" s="2" t="inlineStr">
        <is>
          <t>Asumsi: tenaga kerja tetap, PPF linear. OC = rasio kapasitas maksimum. Negara punya komparatif pada barang dengan OC terendah.</t>
        </is>
      </c>
    </row>
    <row r="5" ht="22" customHeight="1">
      <c r="B5" s="8" t="inlineStr">
        <is>
          <t>Variabel</t>
        </is>
      </c>
      <c r="C5" s="8" t="inlineStr">
        <is>
          <t>Indonesia</t>
        </is>
      </c>
      <c r="D5" s="8" t="inlineStr">
        <is>
          <t>Bangladesh</t>
        </is>
      </c>
      <c r="E5" s="8" t="inlineStr">
        <is>
          <t>Catatan</t>
        </is>
      </c>
    </row>
    <row r="6">
      <c r="B6" s="5" t="inlineStr">
        <is>
          <t>Kapasitas CPO maks (juta ton, 100% tenaga kerja)</t>
        </is>
      </c>
      <c r="C6" s="12" t="n">
        <v>100</v>
      </c>
      <c r="D6" s="12" t="n">
        <v>20</v>
      </c>
      <c r="E6" s="13" t="inlineStr">
        <is>
          <t>Output jika seluruh tenaga kerja dialokasikan ke CPO.</t>
        </is>
      </c>
    </row>
    <row r="7">
      <c r="B7" s="5" t="inlineStr">
        <is>
          <t>Kapasitas garmen maks (juta potong, 100% tenaga kerja)</t>
        </is>
      </c>
      <c r="C7" s="12" t="n">
        <v>200</v>
      </c>
      <c r="D7" s="12" t="n">
        <v>240</v>
      </c>
      <c r="E7" s="13" t="inlineStr">
        <is>
          <t>Output jika seluruh tenaga kerja dialokasikan ke garmen.</t>
        </is>
      </c>
    </row>
    <row r="8">
      <c r="B8" s="5" t="inlineStr">
        <is>
          <t>Alokasi tenaga kerja ke CPO (autarki, %)</t>
        </is>
      </c>
      <c r="C8" s="14" t="n">
        <v>0.5</v>
      </c>
      <c r="D8" s="14" t="n">
        <v>0.5</v>
      </c>
      <c r="E8" s="13" t="inlineStr">
        <is>
          <t>Seberapa banyak tenaga kerja ke CPO dalam autarki (default 50%).</t>
        </is>
      </c>
    </row>
    <row r="10" ht="22" customHeight="1">
      <c r="B10" s="8" t="inlineStr">
        <is>
          <t>BIAYA PELUANG (OPPORTUNITY COST)</t>
        </is>
      </c>
    </row>
    <row r="11">
      <c r="B11" s="4" t="inlineStr">
        <is>
          <t>OC_CPO  (garmen per CPO)</t>
        </is>
      </c>
      <c r="C11" s="15">
        <f>GAR_ID/CPO_ID</f>
        <v/>
      </c>
      <c r="D11" s="15">
        <f>GAR_BD/CPO_BD</f>
        <v/>
      </c>
      <c r="E11" s="13" t="inlineStr">
        <is>
          <t>Jumlah garmen yang dikorbankan per 1 unit CPO.</t>
        </is>
      </c>
    </row>
    <row r="12">
      <c r="B12" s="4" t="inlineStr">
        <is>
          <t>OC_garmen  (CPO per garmen)</t>
        </is>
      </c>
      <c r="C12" s="15">
        <f>CPO_ID/GAR_ID</f>
        <v/>
      </c>
      <c r="D12" s="15">
        <f>CPO_BD/GAR_BD</f>
        <v/>
      </c>
      <c r="E12" s="13" t="inlineStr">
        <is>
          <t>Jumlah CPO yang dikorbankan per 1 unit garmen.</t>
        </is>
      </c>
    </row>
    <row r="14" ht="22" customHeight="1">
      <c r="B14" s="8" t="inlineStr">
        <is>
          <t>PENENTUAN KEUNGGULAN KOMPARATIF</t>
        </is>
      </c>
    </row>
    <row r="15">
      <c r="B15" s="9" t="inlineStr">
        <is>
          <t>Komparatif di CPO</t>
        </is>
      </c>
      <c r="C15" s="16">
        <f>IF(OC_CPO_ID&lt;OC_CPO_BD,"INDONESIA",IF(OC_CPO_ID&gt;OC_CPO_BD,"BANGLADESH","SAMA"))</f>
        <v/>
      </c>
      <c r="D15" s="17" t="n"/>
      <c r="E15" s="13" t="inlineStr">
        <is>
          <t>Negara dengan OC_CPO lebih rendah punya komparatif di CPO.</t>
        </is>
      </c>
    </row>
    <row r="16">
      <c r="B16" s="18" t="inlineStr">
        <is>
          <t>Komparatif di garmen</t>
        </is>
      </c>
      <c r="C16" s="16">
        <f>IF(OC_GAR_BD&lt;OC_GAR_ID,"BANGLADESH",IF(OC_GAR_BD&gt;OC_GAR_ID,"INDONESIA","SAMA"))</f>
        <v/>
      </c>
      <c r="D16" s="17" t="n"/>
      <c r="E16" s="13" t="inlineStr">
        <is>
          <t>Negara dengan OC_garmen lebih rendah punya komparatif di garmen.</t>
        </is>
      </c>
    </row>
    <row r="18" ht="22" customHeight="1">
      <c r="B18" s="8" t="inlineStr">
        <is>
          <t>KONSUMSI &amp; GAIN DARI SPESIALISASI (sebelum pertukaran)</t>
        </is>
      </c>
    </row>
    <row r="19">
      <c r="B19" s="19" t="inlineStr"/>
      <c r="C19" s="8" t="inlineStr">
        <is>
          <t>ID-CPO / BD-CPO</t>
        </is>
      </c>
      <c r="D19" s="8" t="inlineStr">
        <is>
          <t>ID-gar / BD-gar</t>
        </is>
      </c>
      <c r="E19" s="8" t="inlineStr">
        <is>
          <t>Catatan</t>
        </is>
      </c>
    </row>
    <row r="20">
      <c r="B20" s="20" t="inlineStr">
        <is>
          <t>Konsumsi autarki Indonesia</t>
        </is>
      </c>
      <c r="C20" s="21">
        <f>CPO_ID*ALOC_ID</f>
        <v/>
      </c>
      <c r="D20" s="21">
        <f>GAR_ID*(1-ALOC_ID)</f>
        <v/>
      </c>
      <c r="E20" s="13" t="inlineStr">
        <is>
          <t>Alokasi tenaga kerja sesuai input -&gt; produksi = konsumsi (autarki).</t>
        </is>
      </c>
    </row>
    <row r="21">
      <c r="B21" s="20" t="inlineStr">
        <is>
          <t>Konsumsi autarki Bangladesh</t>
        </is>
      </c>
      <c r="C21" s="21">
        <f>CPO_BD*ALOC_BD</f>
        <v/>
      </c>
      <c r="D21" s="21">
        <f>GAR_BD*(1-ALOC_BD)</f>
        <v/>
      </c>
      <c r="E21" s="13" t="inlineStr">
        <is>
          <t>Idem untuk Bangladesh.</t>
        </is>
      </c>
    </row>
    <row r="22">
      <c r="B22" s="4" t="inlineStr">
        <is>
          <t>Total dunia autarki</t>
        </is>
      </c>
      <c r="C22" s="22">
        <f>ID_aut_CPO+BD_aut_CPO</f>
        <v/>
      </c>
      <c r="D22" s="22">
        <f>ID_aut_gar+BD_aut_gar</f>
        <v/>
      </c>
      <c r="E22" s="13" t="inlineStr">
        <is>
          <t>Jumlah konsumsi kedua negara sebelum spesialisasi.</t>
        </is>
      </c>
    </row>
    <row r="23">
      <c r="B23" s="9" t="inlineStr">
        <is>
          <t>Produksi spesialisasi penuh</t>
        </is>
      </c>
      <c r="C23" s="23">
        <f>CPO_ID</f>
        <v/>
      </c>
      <c r="D23" s="24">
        <f>GAR_BD</f>
        <v/>
      </c>
      <c r="E23" s="13" t="inlineStr">
        <is>
          <t>Indonesia 100% CPO + Bangladesh 100% garmen.</t>
        </is>
      </c>
    </row>
    <row r="24">
      <c r="B24" s="25" t="inlineStr">
        <is>
          <t>GAIN dari spesialisasi (dunia)</t>
        </is>
      </c>
      <c r="C24" s="26">
        <f>World_spec_CPO-World_aut_CPO</f>
        <v/>
      </c>
      <c r="D24" s="26">
        <f>World_spec_gar-World_aut_gar</f>
        <v/>
      </c>
      <c r="E24" s="13" t="inlineStr">
        <is>
          <t>Selisih output dunia: spesialisasi vs autarki. Harus positif untuk kedua barang.</t>
        </is>
      </c>
    </row>
    <row r="25">
      <c r="B25" s="20" t="inlineStr">
        <is>
          <t>Validasi gain</t>
        </is>
      </c>
      <c r="C25" s="16">
        <f>IF(AND(World_spec_CPO&gt;=World_aut_CPO,World_spec_gar&gt;=World_aut_gar),"OK: dunia untung","Cek alokasi")</f>
        <v/>
      </c>
      <c r="D25" s="17" t="n"/>
      <c r="E25" s="13" t="inlineStr">
        <is>
          <t>Hijau = spesialisasi menguntungkan dunia; merah = cek input.</t>
        </is>
      </c>
    </row>
  </sheetData>
  <mergeCells count="8">
    <mergeCell ref="B18:E18"/>
    <mergeCell ref="C16:D16"/>
    <mergeCell ref="C15:D15"/>
    <mergeCell ref="C25:D25"/>
    <mergeCell ref="B3:E3"/>
    <mergeCell ref="B2:E2"/>
    <mergeCell ref="B10:E10"/>
    <mergeCell ref="B14:E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2" customWidth="1" min="2" max="2"/>
    <col width="18" customWidth="1" min="3" max="3"/>
    <col width="50" customWidth="1" min="4" max="4"/>
  </cols>
  <sheetData>
    <row r="2" ht="28" customHeight="1">
      <c r="B2" s="1" t="inlineStr">
        <is>
          <t>TERMS OF TRADE &amp; GAIN DARI PERDAGANGAN</t>
        </is>
      </c>
    </row>
    <row r="3">
      <c r="B3" s="2" t="inlineStr">
        <is>
          <t>TOT = harga relatif internasional (garmen per CPO). Harus di rentang OC_CPO_ID .. OC_CPO_BD agar kedua negara mau berdagang.</t>
        </is>
      </c>
    </row>
    <row r="5" ht="22" customHeight="1">
      <c r="B5" s="8" t="inlineStr">
        <is>
          <t>Variabel</t>
        </is>
      </c>
      <c r="C5" s="8" t="inlineStr">
        <is>
          <t>Nilai</t>
        </is>
      </c>
      <c r="D5" s="8" t="inlineStr">
        <is>
          <t>Catatan</t>
        </is>
      </c>
    </row>
    <row r="6">
      <c r="B6" s="5" t="inlineStr">
        <is>
          <t>Terms of trade (garmen per CPO)</t>
        </is>
      </c>
      <c r="C6" s="27" t="n">
        <v>6</v>
      </c>
      <c r="D6" s="13" t="inlineStr">
        <is>
          <t>Berapa garmen ditukar per 1 CPO di pasar internasional.</t>
        </is>
      </c>
    </row>
    <row r="7">
      <c r="B7" s="5" t="inlineStr">
        <is>
          <t>Ekspor CPO Indonesia (juta ton)</t>
        </is>
      </c>
      <c r="C7" s="12" t="n">
        <v>20</v>
      </c>
      <c r="D7" s="13" t="inlineStr">
        <is>
          <t>Berapa CPO yang Indonesia kirim ke pasar dunia.</t>
        </is>
      </c>
    </row>
    <row r="9" ht="22" customHeight="1">
      <c r="B9" s="8" t="inlineStr">
        <is>
          <t>VALIDITAS TOT</t>
        </is>
      </c>
    </row>
    <row r="10">
      <c r="B10" s="4" t="inlineStr">
        <is>
          <t>Batas bawah = OC_CPO Indonesia</t>
        </is>
      </c>
      <c r="C10" s="15">
        <f>OC_CPO_ID</f>
        <v/>
      </c>
      <c r="D10" s="13" t="inlineStr">
        <is>
          <t>TOT harus &gt; OC_CPO_ID supaya Indonesia mau jual CPO.</t>
        </is>
      </c>
    </row>
    <row r="11">
      <c r="B11" s="4" t="inlineStr">
        <is>
          <t>Batas atas = OC_CPO Bangladesh</t>
        </is>
      </c>
      <c r="C11" s="15">
        <f>OC_CPO_BD</f>
        <v/>
      </c>
      <c r="D11" s="13" t="inlineStr">
        <is>
          <t>TOT harus &lt; OC_CPO_BD supaya Bangladesh mau beli CPO.</t>
        </is>
      </c>
    </row>
    <row r="12">
      <c r="B12" s="20" t="inlineStr">
        <is>
          <t>Status TOT</t>
        </is>
      </c>
      <c r="C12" s="16">
        <f>IF(AND(TOT&gt;TOT_min,TOT&lt;TOT_max),"VALID: kedua negara untung berdagang",IF(TOT=TOT_min,"Batas: Indonesia indifferent",IF(TOT=TOT_max,"Batas: Bangladesh indifferent","DI LUAR RENTANG: perdagangan tidak terjadi")))</f>
        <v/>
      </c>
      <c r="D12" s="13" t="inlineStr">
        <is>
          <t>Hijau = OK; merah = salah satu negara menolak.</t>
        </is>
      </c>
    </row>
    <row r="14" ht="22" customHeight="1">
      <c r="B14" s="8" t="inlineStr">
        <is>
          <t>ALIRAN PERDAGANGAN &amp; KONSUMSI AKHIR</t>
        </is>
      </c>
    </row>
    <row r="15">
      <c r="B15" s="5" t="inlineStr">
        <is>
          <t>Impor garmen Indonesia (juta potong)</t>
        </is>
      </c>
      <c r="C15" s="21">
        <f>EXP_CPO*TOT</f>
        <v/>
      </c>
      <c r="D15" s="13" t="inlineStr">
        <is>
          <t>'= ekspor CPO x TOT. Yang BD kirim ke ID sebagai pembayaran.</t>
        </is>
      </c>
    </row>
    <row r="16">
      <c r="B16" s="9" t="inlineStr">
        <is>
          <t>Konsumsi akhir Indonesia — CPO</t>
        </is>
      </c>
      <c r="C16" s="23">
        <f>CPO_ID-EXP_CPO</f>
        <v/>
      </c>
      <c r="D16" s="13" t="inlineStr">
        <is>
          <t>'= produksi CPO Indonesia - ekspor.</t>
        </is>
      </c>
    </row>
    <row r="17">
      <c r="B17" s="9" t="inlineStr">
        <is>
          <t>Konsumsi akhir Indonesia — garmen</t>
        </is>
      </c>
      <c r="C17" s="23">
        <f>IMP_gar_ID</f>
        <v/>
      </c>
      <c r="D17" s="13" t="inlineStr">
        <is>
          <t>Indonesia tidak produksi garmen (spesialisasi penuh).</t>
        </is>
      </c>
    </row>
    <row r="18">
      <c r="B18" s="18" t="inlineStr">
        <is>
          <t>Konsumsi akhir Bangladesh — CPO</t>
        </is>
      </c>
      <c r="C18" s="24">
        <f>EXP_CPO</f>
        <v/>
      </c>
      <c r="D18" s="13" t="inlineStr">
        <is>
          <t>'= impor CPO BD (sebagai imbalan garmen yang dikirim).</t>
        </is>
      </c>
    </row>
    <row r="19">
      <c r="B19" s="18" t="inlineStr">
        <is>
          <t>Konsumsi akhir Bangladesh — garmen</t>
        </is>
      </c>
      <c r="C19" s="24">
        <f>GAR_BD-IMP_gar_ID</f>
        <v/>
      </c>
      <c r="D19" s="13" t="inlineStr">
        <is>
          <t>'= produksi garmen BD - ekspor ke ID.</t>
        </is>
      </c>
    </row>
    <row r="21" ht="22" customHeight="1">
      <c r="B21" s="8" t="inlineStr">
        <is>
          <t>GAIN DARI PERDAGANGAN (vs autarki)</t>
        </is>
      </c>
    </row>
    <row r="22">
      <c r="B22" s="20" t="inlineStr">
        <is>
          <t>Gain Indonesia — CPO (juta ton)</t>
        </is>
      </c>
      <c r="C22" s="26">
        <f>ID_fin_CPO-ID_aut_CPO</f>
        <v/>
      </c>
      <c r="D22" s="13" t="inlineStr">
        <is>
          <t>Konsumsi CPO setelah dagang - autarki. Harus &gt;= 0.</t>
        </is>
      </c>
    </row>
    <row r="23">
      <c r="B23" s="20" t="inlineStr">
        <is>
          <t>Gain Indonesia — garmen (juta potong)</t>
        </is>
      </c>
      <c r="C23" s="26">
        <f>ID_fin_gar-ID_aut_gar</f>
        <v/>
      </c>
      <c r="D23" s="13" t="inlineStr">
        <is>
          <t>Konsumsi garmen setelah dagang - autarki.</t>
        </is>
      </c>
    </row>
    <row r="24">
      <c r="B24" s="20" t="inlineStr">
        <is>
          <t>Gain Bangladesh — CPO (juta ton)</t>
        </is>
      </c>
      <c r="C24" s="26">
        <f>BD_fin_CPO-BD_aut_CPO</f>
        <v/>
      </c>
      <c r="D24" s="13" t="inlineStr">
        <is>
          <t>Konsumsi CPO setelah dagang - autarki.</t>
        </is>
      </c>
    </row>
    <row r="25">
      <c r="B25" s="20" t="inlineStr">
        <is>
          <t>Gain Bangladesh — garmen (juta potong)</t>
        </is>
      </c>
      <c r="C25" s="26">
        <f>BD_fin_gar-BD_aut_gar</f>
        <v/>
      </c>
      <c r="D25" s="13" t="inlineStr">
        <is>
          <t>Konsumsi garmen setelah dagang - autarki.</t>
        </is>
      </c>
    </row>
    <row r="26">
      <c r="B26" s="28" t="inlineStr">
        <is>
          <t>Total gain dunia — CPO</t>
        </is>
      </c>
      <c r="C26" s="29">
        <f>ID_fin_CPO+BD_fin_CPO-World_aut_CPO</f>
        <v/>
      </c>
      <c r="D26" s="13" t="inlineStr">
        <is>
          <t>Harus sama dengan gain spesialisasi (sheet 1) bila TOT valid.</t>
        </is>
      </c>
    </row>
    <row r="27">
      <c r="B27" s="28" t="inlineStr">
        <is>
          <t>Total gain dunia — garmen</t>
        </is>
      </c>
      <c r="C27" s="29">
        <f>ID_fin_gar+BD_fin_gar-World_aut_gar</f>
        <v/>
      </c>
      <c r="D27" s="13" t="inlineStr">
        <is>
          <t>Idem untuk garmen.</t>
        </is>
      </c>
    </row>
  </sheetData>
  <mergeCells count="5">
    <mergeCell ref="B3:D3"/>
    <mergeCell ref="B14:D14"/>
    <mergeCell ref="B9:D9"/>
    <mergeCell ref="B21:D21"/>
    <mergeCell ref="B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2" customWidth="1" min="2" max="2"/>
    <col width="18" customWidth="1" min="3" max="3"/>
    <col width="50" customWidth="1" min="4" max="4"/>
  </cols>
  <sheetData>
    <row r="2" ht="28" customHeight="1">
      <c r="B2" s="1" t="inlineStr">
        <is>
          <t>ANALISIS KESEJAHTERAAN TARIF (EKONOMI KECIL)</t>
        </is>
      </c>
    </row>
    <row r="3">
      <c r="B3" s="2" t="inlineStr">
        <is>
          <t>Kasus: impor garmen Indonesia. Pd = Pw*(1+t). Empat area kesejahteraan: a (produsen), b (DWL prod), c (pemerintah), d (DWL kons).</t>
        </is>
      </c>
    </row>
    <row r="5" ht="22" customHeight="1">
      <c r="B5" s="8" t="inlineStr">
        <is>
          <t>Variabel</t>
        </is>
      </c>
      <c r="C5" s="8" t="inlineStr">
        <is>
          <t>Nilai</t>
        </is>
      </c>
      <c r="D5" s="8" t="inlineStr">
        <is>
          <t>Catatan</t>
        </is>
      </c>
    </row>
    <row r="6">
      <c r="B6" s="5" t="inlineStr">
        <is>
          <t>Harga dunia Pw (ribu Rp / potong)</t>
        </is>
      </c>
      <c r="C6" s="27" t="n">
        <v>100</v>
      </c>
      <c r="D6" s="13" t="inlineStr">
        <is>
          <t>Harga internasional garmen. Ekonomi kecil -&gt; kurva penawaran dunia horizontal di Pw.</t>
        </is>
      </c>
    </row>
    <row r="7">
      <c r="B7" s="5" t="inlineStr">
        <is>
          <t>Tarif ad-valorem t (sebagai desimal)</t>
        </is>
      </c>
      <c r="C7" s="14" t="n">
        <v>0.2</v>
      </c>
      <c r="D7" s="13" t="inlineStr">
        <is>
          <t>20% = 0.20. Harga domestik naik Pd = Pw*(1+t).</t>
        </is>
      </c>
    </row>
    <row r="8">
      <c r="B8" s="5" t="inlineStr">
        <is>
          <t>Kurva permintaan: intersep a (Qd=a-bP)</t>
        </is>
      </c>
      <c r="C8" s="27" t="n">
        <v>200</v>
      </c>
      <c r="D8" s="13" t="inlineStr">
        <is>
          <t>Qd = a - b*P.</t>
        </is>
      </c>
    </row>
    <row r="9">
      <c r="B9" s="5" t="inlineStr">
        <is>
          <t>Kurva permintaan: kemiringan b</t>
        </is>
      </c>
      <c r="C9" s="30" t="n">
        <v>0.5</v>
      </c>
      <c r="D9" s="13" t="inlineStr">
        <is>
          <t>Qd = a - b*P.</t>
        </is>
      </c>
    </row>
    <row r="10">
      <c r="B10" s="5" t="inlineStr">
        <is>
          <t>Kurva penawaran: intersep c (Qs=c+dP)</t>
        </is>
      </c>
      <c r="C10" s="27" t="n">
        <v>0</v>
      </c>
      <c r="D10" s="13" t="inlineStr">
        <is>
          <t>Qs = c + d*P.</t>
        </is>
      </c>
    </row>
    <row r="11">
      <c r="B11" s="5" t="inlineStr">
        <is>
          <t>Kurva penawaran: kemiringan d</t>
        </is>
      </c>
      <c r="C11" s="30" t="n">
        <v>0.5</v>
      </c>
      <c r="D11" s="13" t="inlineStr">
        <is>
          <t>Qs = c + d*P.</t>
        </is>
      </c>
    </row>
    <row r="13" ht="22" customHeight="1">
      <c r="B13" s="8" t="inlineStr">
        <is>
          <t>HARGA DOMESTIK &amp; KUANTITAS</t>
        </is>
      </c>
    </row>
    <row r="14">
      <c r="B14" s="4" t="inlineStr">
        <is>
          <t>Harga domestik dengan tarif  Pd = Pw*(1+t)</t>
        </is>
      </c>
      <c r="C14" s="21">
        <f>Pw*(1+tau)</f>
        <v/>
      </c>
      <c r="D14" s="13" t="inlineStr">
        <is>
          <t>Harga yang dilihat konsumen &amp; produsen domestik.</t>
        </is>
      </c>
    </row>
    <row r="15">
      <c r="B15" s="20" t="inlineStr">
        <is>
          <t>Qd tanpa tarif  (di Pw)</t>
        </is>
      </c>
      <c r="C15" s="21">
        <f>dem_a-dem_b*Pw</f>
        <v/>
      </c>
      <c r="D15" s="13" t="inlineStr">
        <is>
          <t>Permintaan domestik sebelum tarif.</t>
        </is>
      </c>
    </row>
    <row r="16">
      <c r="B16" s="20" t="inlineStr">
        <is>
          <t>Qs tanpa tarif  (di Pw)</t>
        </is>
      </c>
      <c r="C16" s="21">
        <f>sup_c+sup_d*Pw</f>
        <v/>
      </c>
      <c r="D16" s="13" t="inlineStr">
        <is>
          <t>Penawaran domestik sebelum tarif.</t>
        </is>
      </c>
    </row>
    <row r="17">
      <c r="B17" s="4" t="inlineStr">
        <is>
          <t>Impor tanpa tarif  M_free = Qd_free - Qs_free</t>
        </is>
      </c>
      <c r="C17" s="22">
        <f>Qd_free-Qs_free</f>
        <v/>
      </c>
      <c r="D17" s="13" t="inlineStr">
        <is>
          <t>Volume impor sebelum tarif.</t>
        </is>
      </c>
    </row>
    <row r="18">
      <c r="B18" s="20" t="inlineStr">
        <is>
          <t>Qd dengan tarif  (di Pd)</t>
        </is>
      </c>
      <c r="C18" s="21">
        <f>dem_a-dem_b*Pd</f>
        <v/>
      </c>
      <c r="D18" s="13" t="inlineStr">
        <is>
          <t>Permintaan domestik turun karena harga naik.</t>
        </is>
      </c>
    </row>
    <row r="19">
      <c r="B19" s="20" t="inlineStr">
        <is>
          <t>Qs dengan tarif  (di Pd)</t>
        </is>
      </c>
      <c r="C19" s="21">
        <f>sup_c+sup_d*Pd</f>
        <v/>
      </c>
      <c r="D19" s="13" t="inlineStr">
        <is>
          <t>Penawaran domestik naik karena harga naik.</t>
        </is>
      </c>
    </row>
    <row r="20">
      <c r="B20" s="4" t="inlineStr">
        <is>
          <t>Impor dengan tarif  M_tarif = Qd_tarif - Qs_tarif</t>
        </is>
      </c>
      <c r="C20" s="22">
        <f>Qd_tarif-Qs_tarif</f>
        <v/>
      </c>
      <c r="D20" s="13" t="inlineStr">
        <is>
          <t>Volume impor setelah tarif (turun).</t>
        </is>
      </c>
    </row>
    <row r="22" ht="22" customHeight="1">
      <c r="B22" s="8" t="inlineStr">
        <is>
          <t>DEKOMPOSISI KESEJAHTERAAN (AREA a, b, c, d)</t>
        </is>
      </c>
    </row>
    <row r="23">
      <c r="B23" s="4" t="inlineStr">
        <is>
          <t>Selisih harga  (Pd - Pw)</t>
        </is>
      </c>
      <c r="C23" s="22">
        <f>Pd-Pw</f>
        <v/>
      </c>
      <c r="D23" s="13" t="inlineStr">
        <is>
          <t>Tinggi empat segitiga/trapesium kesejahteraan.</t>
        </is>
      </c>
    </row>
    <row r="24">
      <c r="B24" s="9" t="inlineStr">
        <is>
          <t>a — transfer ke produsen domestik</t>
        </is>
      </c>
      <c r="C24" s="23">
        <f>dP*Qs_tarif</f>
        <v/>
      </c>
      <c r="D24" s="13" t="inlineStr">
        <is>
          <t>'= (Pd-Pw) x Qs_tarif. Surplus tambahan produsen lokal.</t>
        </is>
      </c>
    </row>
    <row r="25">
      <c r="B25" s="31" t="inlineStr">
        <is>
          <t>b — distorsi produksi (DWL)</t>
        </is>
      </c>
      <c r="C25" s="32">
        <f>0.5*dP*(Qs_tarif-Qs_free)</f>
        <v/>
      </c>
      <c r="D25" s="13" t="inlineStr">
        <is>
          <t>'= 0.5 x (Pd-Pw) x (Qs_tarif-Qs_free). Segitiga kanan bawah.</t>
        </is>
      </c>
    </row>
    <row r="26">
      <c r="B26" s="33" t="inlineStr">
        <is>
          <t>c — penerimaan tarif pemerintah</t>
        </is>
      </c>
      <c r="C26" s="34">
        <f>dP*M_tarif</f>
        <v/>
      </c>
      <c r="D26" s="13" t="inlineStr">
        <is>
          <t>'= (Pd-Pw) x M_tarif. Pendapatan negara dari tarif.</t>
        </is>
      </c>
    </row>
    <row r="27">
      <c r="B27" s="31" t="inlineStr">
        <is>
          <t>d — distorsi konsumsi (DWL)</t>
        </is>
      </c>
      <c r="C27" s="32">
        <f>0.5*dP*(Qd_free-Qd_tarif)</f>
        <v/>
      </c>
      <c r="D27" s="13" t="inlineStr">
        <is>
          <t>'= 0.5 x (Pd-Pw) x (Qd_free-Qd_tarif). Segitiga kiri atas.</t>
        </is>
      </c>
    </row>
    <row r="29" ht="22" customHeight="1">
      <c r="B29" s="8" t="inlineStr">
        <is>
          <t>RINGKASAN KERUGIAN &amp; DWL</t>
        </is>
      </c>
    </row>
    <row r="30">
      <c r="B30" s="28" t="inlineStr">
        <is>
          <t>Total kerugian konsumen  (a+b+c+d)</t>
        </is>
      </c>
      <c r="C30" s="29">
        <f>area_a+area_b+area_c+area_d</f>
        <v/>
      </c>
      <c r="D30" s="13" t="inlineStr">
        <is>
          <t>Selisih surplus konsumen sebelum vs sesudah tarif.</t>
        </is>
      </c>
    </row>
    <row r="31">
      <c r="B31" s="28" t="inlineStr">
        <is>
          <t>Penerimaan kembali (a ke produsen + c ke pemerintah)</t>
        </is>
      </c>
      <c r="C31" s="29">
        <f>area_a+area_c</f>
        <v/>
      </c>
      <c r="D31" s="13" t="inlineStr">
        <is>
          <t>Transfer internal: tidak hilang dari ekonomi.</t>
        </is>
      </c>
    </row>
    <row r="32">
      <c r="B32" s="31" t="inlineStr">
        <is>
          <t>DEADWEIGHT LOSS  DWL = b + d</t>
        </is>
      </c>
      <c r="C32" s="32">
        <f>area_b+area_d</f>
        <v/>
      </c>
      <c r="D32" s="13" t="inlineStr">
        <is>
          <t>Kerugian netto masyarakat. Selalu positif untuk ekonomi kecil.</t>
        </is>
      </c>
    </row>
    <row r="33">
      <c r="B33" s="20" t="inlineStr">
        <is>
          <t>DWL sebagai % dari nilai impor (Pw*M_free)</t>
        </is>
      </c>
      <c r="C33" s="35">
        <f>DWL_total/(Pw*M_free)</f>
        <v/>
      </c>
      <c r="D33" s="13" t="inlineStr">
        <is>
          <t>Ukuran relatif: seberapa besar kerugian dibanding nilai impor awal.</t>
        </is>
      </c>
    </row>
  </sheetData>
  <mergeCells count="5">
    <mergeCell ref="B3:D3"/>
    <mergeCell ref="B22:D22"/>
    <mergeCell ref="B13:D13"/>
    <mergeCell ref="B29:D29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D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16" customWidth="1" min="3" max="3"/>
    <col width="50" customWidth="1" min="4" max="4"/>
  </cols>
  <sheetData>
    <row r="2" ht="28" customHeight="1">
      <c r="B2" s="1" t="inlineStr">
        <is>
          <t>TINGKAT PROTEKSI EFEKTIF (ERP)</t>
        </is>
      </c>
    </row>
    <row r="3">
      <c r="B3" s="2" t="inlineStr">
        <is>
          <t>ERP = (VA_domestik - VA_free_trade) / VA_free_trade. Tarif input &lt; tarif output -&gt; ERP jauh melebihi tarif nominal.</t>
        </is>
      </c>
    </row>
    <row r="5" ht="22" customHeight="1">
      <c r="B5" s="8" t="inlineStr">
        <is>
          <t>Variabel</t>
        </is>
      </c>
      <c r="C5" s="8" t="inlineStr">
        <is>
          <t>Nilai</t>
        </is>
      </c>
      <c r="D5" s="8" t="inlineStr">
        <is>
          <t>Catatan</t>
        </is>
      </c>
    </row>
    <row r="6">
      <c r="B6" s="5" t="inlineStr">
        <is>
          <t>Harga output dunia (US$ / unit)</t>
        </is>
      </c>
      <c r="C6" s="36" t="n">
        <v>10</v>
      </c>
      <c r="D6" s="13" t="inlineStr">
        <is>
          <t>Harga output (mis. pakaian jadi) di pasar internasional.</t>
        </is>
      </c>
    </row>
    <row r="7">
      <c r="B7" s="5" t="inlineStr">
        <is>
          <t>Harga input dunia (US$ / unit)</t>
        </is>
      </c>
      <c r="C7" s="36" t="n">
        <v>6</v>
      </c>
      <c r="D7" s="13" t="inlineStr">
        <is>
          <t>Harga input (mis. kain) di pasar internasional.</t>
        </is>
      </c>
    </row>
    <row r="8">
      <c r="B8" s="5" t="inlineStr">
        <is>
          <t>Tarif output ad-valorem (desimal)</t>
        </is>
      </c>
      <c r="C8" s="14" t="n">
        <v>0.2</v>
      </c>
      <c r="D8" s="13" t="inlineStr">
        <is>
          <t>Tarif impor produk jadi.</t>
        </is>
      </c>
    </row>
    <row r="9">
      <c r="B9" s="5" t="inlineStr">
        <is>
          <t>Tarif input ad-valorem (desimal)</t>
        </is>
      </c>
      <c r="C9" s="14" t="n">
        <v>0.05</v>
      </c>
      <c r="D9" s="13" t="inlineStr">
        <is>
          <t>Tarif impor bahan baku.</t>
        </is>
      </c>
    </row>
    <row r="11" ht="22" customHeight="1">
      <c r="B11" s="8" t="inlineStr">
        <is>
          <t>VALUE ADDED &amp; ERP</t>
        </is>
      </c>
    </row>
    <row r="12">
      <c r="B12" s="4" t="inlineStr">
        <is>
          <t>Harga output domestik  = Pw_out*(1+t_out)</t>
        </is>
      </c>
      <c r="C12" s="37">
        <f>Pw_out*(1+t_out)</f>
        <v/>
      </c>
      <c r="D12" s="13" t="inlineStr">
        <is>
          <t>Harga jual di pasar domestik setelah tarif.</t>
        </is>
      </c>
    </row>
    <row r="13">
      <c r="B13" s="4" t="inlineStr">
        <is>
          <t>Harga input domestik  = Pw_in*(1+t_in)</t>
        </is>
      </c>
      <c r="C13" s="37">
        <f>Pw_in*(1+t_in)</f>
        <v/>
      </c>
      <c r="D13" s="13" t="inlineStr">
        <is>
          <t>Harga input di pasar domestik setelah tarif.</t>
        </is>
      </c>
    </row>
    <row r="14">
      <c r="B14" s="28" t="inlineStr">
        <is>
          <t>Value added free trade  VA_f = Pw_out - Pw_in</t>
        </is>
      </c>
      <c r="C14" s="38">
        <f>Pw_out-Pw_in</f>
        <v/>
      </c>
      <c r="D14" s="13" t="inlineStr">
        <is>
          <t>Nilai tambah industri pada harga dunia.</t>
        </is>
      </c>
    </row>
    <row r="15">
      <c r="B15" s="28" t="inlineStr">
        <is>
          <t>Value added domestik  VA_d = Pd_out - Pd_in</t>
        </is>
      </c>
      <c r="C15" s="38">
        <f>Pd_out-Pd_in</f>
        <v/>
      </c>
      <c r="D15" s="13" t="inlineStr">
        <is>
          <t>Nilai tambah industri pada harga ditarif.</t>
        </is>
      </c>
    </row>
    <row r="16">
      <c r="B16" s="31" t="inlineStr">
        <is>
          <t>ERP  = (VA_d - VA_f) / VA_f</t>
        </is>
      </c>
      <c r="C16" s="39">
        <f>(VA_d-VA_f)/VA_f</f>
        <v/>
      </c>
      <c r="D16" s="13" t="inlineStr">
        <is>
          <t>Proteksi efektif industri hilir. Bisa &gt;&gt; tarif nominal.</t>
        </is>
      </c>
    </row>
    <row r="17">
      <c r="B17" s="20" t="inlineStr">
        <is>
          <t>Tarif nominal output  (pembanding)</t>
        </is>
      </c>
      <c r="C17" s="40">
        <f>t_out</f>
        <v/>
      </c>
      <c r="D17" s="13" t="inlineStr">
        <is>
          <t>Tarif yang tertera di jadwal tarif.</t>
        </is>
      </c>
    </row>
    <row r="18">
      <c r="B18" s="20" t="inlineStr">
        <is>
          <t>Rasio ERP / tarif nominal</t>
        </is>
      </c>
      <c r="C18" s="21">
        <f>ERP/t_out</f>
        <v/>
      </c>
      <c r="D18" s="13" t="inlineStr">
        <is>
          <t>1 = proteksi efektif sama dengan nominal. &gt;1 = eskalasi tarif.</t>
        </is>
      </c>
    </row>
    <row r="19">
      <c r="B19" s="20" t="inlineStr">
        <is>
          <t>Diagnosa</t>
        </is>
      </c>
      <c r="C19" s="16">
        <f>IF(ERP&lt;0,"ERP NEGATIF: tarif input menekan industri hilir",IF(ERP&gt;t_out,"ESKALASI: proteksi efektif &gt; nominal",IF(ERP=t_out,"SETARA: tarif berlaku rata","PROTEKSI DI BAWAH NOMINAL")))</f>
        <v/>
      </c>
      <c r="D19" s="13" t="inlineStr">
        <is>
          <t>Klasifikasi otomatis kasus ERP.</t>
        </is>
      </c>
    </row>
  </sheetData>
  <mergeCells count="3">
    <mergeCell ref="B11:D11"/>
    <mergeCell ref="B3:D3"/>
    <mergeCell ref="B2:D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I5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28" customHeight="1">
      <c r="B2" s="1" t="inlineStr">
        <is>
          <t>PASAR IMPOR DENGAN TARIF — VISUALISASI KURVA</t>
        </is>
      </c>
    </row>
    <row r="3">
      <c r="B3" s="2" t="inlineStr">
        <is>
          <t>Kurva permintaan Qd=a-bP (turun) dan penawaran Qs=c+dP (naik). Dua garis horizontal: Pw (hijau) dan Pd=Pw+t (oranye). Impor = jarak horizontal Qs ke Qd pada harga pasar.</t>
        </is>
      </c>
    </row>
    <row r="5">
      <c r="B5" s="6" t="inlineStr">
        <is>
          <t>Tabel jadwal harga vs kuantitas (live, dari sheet 3):</t>
        </is>
      </c>
    </row>
    <row r="7" ht="22" customHeight="1">
      <c r="B7" s="8" t="inlineStr">
        <is>
          <t>P (harga)</t>
        </is>
      </c>
      <c r="C7" s="8" t="inlineStr">
        <is>
          <t>Qd (permintaan)</t>
        </is>
      </c>
      <c r="D7" s="8" t="inlineStr">
        <is>
          <t>Qs (penawaran)</t>
        </is>
      </c>
      <c r="E7" s="8" t="inlineStr">
        <is>
          <t>Impor Qd-Qs</t>
        </is>
      </c>
      <c r="F7" s="8" t="inlineStr">
        <is>
          <t>Pd (Pw+t)</t>
        </is>
      </c>
      <c r="G7" s="8" t="inlineStr">
        <is>
          <t>Pw</t>
        </is>
      </c>
    </row>
    <row r="8">
      <c r="B8" s="41" t="n">
        <v>0</v>
      </c>
      <c r="C8" s="21">
        <f>MAX(dem_a-dem_b*B8,0)</f>
        <v/>
      </c>
      <c r="D8" s="21">
        <f>MAX(sup_c+sup_d*B8,0)</f>
        <v/>
      </c>
      <c r="E8" s="21">
        <f>MAX(C8-D8,0)</f>
        <v/>
      </c>
      <c r="F8" s="41">
        <f>Pd</f>
        <v/>
      </c>
      <c r="G8" s="41">
        <f>Pw</f>
        <v/>
      </c>
    </row>
    <row r="9">
      <c r="B9" s="41" t="n">
        <v>10</v>
      </c>
      <c r="C9" s="21">
        <f>MAX(dem_a-dem_b*B9,0)</f>
        <v/>
      </c>
      <c r="D9" s="21">
        <f>MAX(sup_c+sup_d*B9,0)</f>
        <v/>
      </c>
      <c r="E9" s="21">
        <f>MAX(C9-D9,0)</f>
        <v/>
      </c>
      <c r="F9" s="41">
        <f>Pd</f>
        <v/>
      </c>
      <c r="G9" s="41">
        <f>Pw</f>
        <v/>
      </c>
    </row>
    <row r="10">
      <c r="B10" s="41" t="n">
        <v>20</v>
      </c>
      <c r="C10" s="21">
        <f>MAX(dem_a-dem_b*B10,0)</f>
        <v/>
      </c>
      <c r="D10" s="21">
        <f>MAX(sup_c+sup_d*B10,0)</f>
        <v/>
      </c>
      <c r="E10" s="21">
        <f>MAX(C10-D10,0)</f>
        <v/>
      </c>
      <c r="F10" s="41">
        <f>Pd</f>
        <v/>
      </c>
      <c r="G10" s="41">
        <f>Pw</f>
        <v/>
      </c>
    </row>
    <row r="11">
      <c r="B11" s="41" t="n">
        <v>30</v>
      </c>
      <c r="C11" s="21">
        <f>MAX(dem_a-dem_b*B11,0)</f>
        <v/>
      </c>
      <c r="D11" s="21">
        <f>MAX(sup_c+sup_d*B11,0)</f>
        <v/>
      </c>
      <c r="E11" s="21">
        <f>MAX(C11-D11,0)</f>
        <v/>
      </c>
      <c r="F11" s="41">
        <f>Pd</f>
        <v/>
      </c>
      <c r="G11" s="41">
        <f>Pw</f>
        <v/>
      </c>
    </row>
    <row r="12">
      <c r="B12" s="41" t="n">
        <v>40</v>
      </c>
      <c r="C12" s="21">
        <f>MAX(dem_a-dem_b*B12,0)</f>
        <v/>
      </c>
      <c r="D12" s="21">
        <f>MAX(sup_c+sup_d*B12,0)</f>
        <v/>
      </c>
      <c r="E12" s="21">
        <f>MAX(C12-D12,0)</f>
        <v/>
      </c>
      <c r="F12" s="41">
        <f>Pd</f>
        <v/>
      </c>
      <c r="G12" s="41">
        <f>Pw</f>
        <v/>
      </c>
    </row>
    <row r="13">
      <c r="B13" s="41" t="n">
        <v>50</v>
      </c>
      <c r="C13" s="21">
        <f>MAX(dem_a-dem_b*B13,0)</f>
        <v/>
      </c>
      <c r="D13" s="21">
        <f>MAX(sup_c+sup_d*B13,0)</f>
        <v/>
      </c>
      <c r="E13" s="21">
        <f>MAX(C13-D13,0)</f>
        <v/>
      </c>
      <c r="F13" s="41">
        <f>Pd</f>
        <v/>
      </c>
      <c r="G13" s="41">
        <f>Pw</f>
        <v/>
      </c>
    </row>
    <row r="14">
      <c r="B14" s="41" t="n">
        <v>60</v>
      </c>
      <c r="C14" s="21">
        <f>MAX(dem_a-dem_b*B14,0)</f>
        <v/>
      </c>
      <c r="D14" s="21">
        <f>MAX(sup_c+sup_d*B14,0)</f>
        <v/>
      </c>
      <c r="E14" s="21">
        <f>MAX(C14-D14,0)</f>
        <v/>
      </c>
      <c r="F14" s="41">
        <f>Pd</f>
        <v/>
      </c>
      <c r="G14" s="41">
        <f>Pw</f>
        <v/>
      </c>
    </row>
    <row r="15">
      <c r="B15" s="41" t="n">
        <v>70</v>
      </c>
      <c r="C15" s="21">
        <f>MAX(dem_a-dem_b*B15,0)</f>
        <v/>
      </c>
      <c r="D15" s="21">
        <f>MAX(sup_c+sup_d*B15,0)</f>
        <v/>
      </c>
      <c r="E15" s="21">
        <f>MAX(C15-D15,0)</f>
        <v/>
      </c>
      <c r="F15" s="41">
        <f>Pd</f>
        <v/>
      </c>
      <c r="G15" s="41">
        <f>Pw</f>
        <v/>
      </c>
    </row>
    <row r="16">
      <c r="B16" s="41" t="n">
        <v>80</v>
      </c>
      <c r="C16" s="21">
        <f>MAX(dem_a-dem_b*B16,0)</f>
        <v/>
      </c>
      <c r="D16" s="21">
        <f>MAX(sup_c+sup_d*B16,0)</f>
        <v/>
      </c>
      <c r="E16" s="21">
        <f>MAX(C16-D16,0)</f>
        <v/>
      </c>
      <c r="F16" s="41">
        <f>Pd</f>
        <v/>
      </c>
      <c r="G16" s="41">
        <f>Pw</f>
        <v/>
      </c>
    </row>
    <row r="17">
      <c r="B17" s="41" t="n">
        <v>90</v>
      </c>
      <c r="C17" s="21">
        <f>MAX(dem_a-dem_b*B17,0)</f>
        <v/>
      </c>
      <c r="D17" s="21">
        <f>MAX(sup_c+sup_d*B17,0)</f>
        <v/>
      </c>
      <c r="E17" s="21">
        <f>MAX(C17-D17,0)</f>
        <v/>
      </c>
      <c r="F17" s="41">
        <f>Pd</f>
        <v/>
      </c>
      <c r="G17" s="41">
        <f>Pw</f>
        <v/>
      </c>
    </row>
    <row r="18">
      <c r="B18" s="41" t="n">
        <v>100</v>
      </c>
      <c r="C18" s="21">
        <f>MAX(dem_a-dem_b*B18,0)</f>
        <v/>
      </c>
      <c r="D18" s="21">
        <f>MAX(sup_c+sup_d*B18,0)</f>
        <v/>
      </c>
      <c r="E18" s="21">
        <f>MAX(C18-D18,0)</f>
        <v/>
      </c>
      <c r="F18" s="41">
        <f>Pd</f>
        <v/>
      </c>
      <c r="G18" s="41">
        <f>Pw</f>
        <v/>
      </c>
    </row>
    <row r="19">
      <c r="B19" s="41" t="n">
        <v>110</v>
      </c>
      <c r="C19" s="21">
        <f>MAX(dem_a-dem_b*B19,0)</f>
        <v/>
      </c>
      <c r="D19" s="21">
        <f>MAX(sup_c+sup_d*B19,0)</f>
        <v/>
      </c>
      <c r="E19" s="21">
        <f>MAX(C19-D19,0)</f>
        <v/>
      </c>
      <c r="F19" s="41">
        <f>Pd</f>
        <v/>
      </c>
      <c r="G19" s="41">
        <f>Pw</f>
        <v/>
      </c>
    </row>
    <row r="20">
      <c r="B20" s="41" t="n">
        <v>120</v>
      </c>
      <c r="C20" s="21">
        <f>MAX(dem_a-dem_b*B20,0)</f>
        <v/>
      </c>
      <c r="D20" s="21">
        <f>MAX(sup_c+sup_d*B20,0)</f>
        <v/>
      </c>
      <c r="E20" s="21">
        <f>MAX(C20-D20,0)</f>
        <v/>
      </c>
      <c r="F20" s="41">
        <f>Pd</f>
        <v/>
      </c>
      <c r="G20" s="41">
        <f>Pw</f>
        <v/>
      </c>
    </row>
    <row r="21">
      <c r="B21" s="41" t="n">
        <v>130</v>
      </c>
      <c r="C21" s="21">
        <f>MAX(dem_a-dem_b*B21,0)</f>
        <v/>
      </c>
      <c r="D21" s="21">
        <f>MAX(sup_c+sup_d*B21,0)</f>
        <v/>
      </c>
      <c r="E21" s="21">
        <f>MAX(C21-D21,0)</f>
        <v/>
      </c>
      <c r="F21" s="41">
        <f>Pd</f>
        <v/>
      </c>
      <c r="G21" s="41">
        <f>Pw</f>
        <v/>
      </c>
    </row>
    <row r="22">
      <c r="B22" s="41" t="n">
        <v>140</v>
      </c>
      <c r="C22" s="21">
        <f>MAX(dem_a-dem_b*B22,0)</f>
        <v/>
      </c>
      <c r="D22" s="21">
        <f>MAX(sup_c+sup_d*B22,0)</f>
        <v/>
      </c>
      <c r="E22" s="21">
        <f>MAX(C22-D22,0)</f>
        <v/>
      </c>
      <c r="F22" s="41">
        <f>Pd</f>
        <v/>
      </c>
      <c r="G22" s="41">
        <f>Pw</f>
        <v/>
      </c>
    </row>
    <row r="23">
      <c r="B23" s="41" t="n">
        <v>150</v>
      </c>
      <c r="C23" s="21">
        <f>MAX(dem_a-dem_b*B23,0)</f>
        <v/>
      </c>
      <c r="D23" s="21">
        <f>MAX(sup_c+sup_d*B23,0)</f>
        <v/>
      </c>
      <c r="E23" s="21">
        <f>MAX(C23-D23,0)</f>
        <v/>
      </c>
      <c r="F23" s="41">
        <f>Pd</f>
        <v/>
      </c>
      <c r="G23" s="41">
        <f>Pw</f>
        <v/>
      </c>
    </row>
    <row r="24">
      <c r="B24" s="41" t="n">
        <v>160</v>
      </c>
      <c r="C24" s="21">
        <f>MAX(dem_a-dem_b*B24,0)</f>
        <v/>
      </c>
      <c r="D24" s="21">
        <f>MAX(sup_c+sup_d*B24,0)</f>
        <v/>
      </c>
      <c r="E24" s="21">
        <f>MAX(C24-D24,0)</f>
        <v/>
      </c>
      <c r="F24" s="41">
        <f>Pd</f>
        <v/>
      </c>
      <c r="G24" s="41">
        <f>Pw</f>
        <v/>
      </c>
    </row>
    <row r="25">
      <c r="B25" s="41" t="n">
        <v>170</v>
      </c>
      <c r="C25" s="21">
        <f>MAX(dem_a-dem_b*B25,0)</f>
        <v/>
      </c>
      <c r="D25" s="21">
        <f>MAX(sup_c+sup_d*B25,0)</f>
        <v/>
      </c>
      <c r="E25" s="21">
        <f>MAX(C25-D25,0)</f>
        <v/>
      </c>
      <c r="F25" s="41">
        <f>Pd</f>
        <v/>
      </c>
      <c r="G25" s="41">
        <f>Pw</f>
        <v/>
      </c>
    </row>
    <row r="26">
      <c r="B26" s="41" t="n">
        <v>180</v>
      </c>
      <c r="C26" s="21">
        <f>MAX(dem_a-dem_b*B26,0)</f>
        <v/>
      </c>
      <c r="D26" s="21">
        <f>MAX(sup_c+sup_d*B26,0)</f>
        <v/>
      </c>
      <c r="E26" s="21">
        <f>MAX(C26-D26,0)</f>
        <v/>
      </c>
      <c r="F26" s="41">
        <f>Pd</f>
        <v/>
      </c>
      <c r="G26" s="41">
        <f>Pw</f>
        <v/>
      </c>
    </row>
    <row r="27">
      <c r="B27" s="41" t="n">
        <v>190</v>
      </c>
      <c r="C27" s="21">
        <f>MAX(dem_a-dem_b*B27,0)</f>
        <v/>
      </c>
      <c r="D27" s="21">
        <f>MAX(sup_c+sup_d*B27,0)</f>
        <v/>
      </c>
      <c r="E27" s="21">
        <f>MAX(C27-D27,0)</f>
        <v/>
      </c>
      <c r="F27" s="41">
        <f>Pd</f>
        <v/>
      </c>
      <c r="G27" s="41">
        <f>Pw</f>
        <v/>
      </c>
    </row>
    <row r="28">
      <c r="B28" s="41" t="n">
        <v>200</v>
      </c>
      <c r="C28" s="21">
        <f>MAX(dem_a-dem_b*B28,0)</f>
        <v/>
      </c>
      <c r="D28" s="21">
        <f>MAX(sup_c+sup_d*B28,0)</f>
        <v/>
      </c>
      <c r="E28" s="21">
        <f>MAX(C28-D28,0)</f>
        <v/>
      </c>
      <c r="F28" s="41">
        <f>Pd</f>
        <v/>
      </c>
      <c r="G28" s="41">
        <f>Pw</f>
        <v/>
      </c>
    </row>
    <row r="29">
      <c r="B29" s="41" t="n">
        <v>210</v>
      </c>
      <c r="C29" s="21">
        <f>MAX(dem_a-dem_b*B29,0)</f>
        <v/>
      </c>
      <c r="D29" s="21">
        <f>MAX(sup_c+sup_d*B29,0)</f>
        <v/>
      </c>
      <c r="E29" s="21">
        <f>MAX(C29-D29,0)</f>
        <v/>
      </c>
      <c r="F29" s="41">
        <f>Pd</f>
        <v/>
      </c>
      <c r="G29" s="41">
        <f>Pw</f>
        <v/>
      </c>
    </row>
    <row r="30">
      <c r="B30" s="41" t="n">
        <v>220</v>
      </c>
      <c r="C30" s="21">
        <f>MAX(dem_a-dem_b*B30,0)</f>
        <v/>
      </c>
      <c r="D30" s="21">
        <f>MAX(sup_c+sup_d*B30,0)</f>
        <v/>
      </c>
      <c r="E30" s="21">
        <f>MAX(C30-D30,0)</f>
        <v/>
      </c>
      <c r="F30" s="41">
        <f>Pd</f>
        <v/>
      </c>
      <c r="G30" s="41">
        <f>Pw</f>
        <v/>
      </c>
    </row>
    <row r="31">
      <c r="B31" s="41" t="n">
        <v>230</v>
      </c>
      <c r="C31" s="21">
        <f>MAX(dem_a-dem_b*B31,0)</f>
        <v/>
      </c>
      <c r="D31" s="21">
        <f>MAX(sup_c+sup_d*B31,0)</f>
        <v/>
      </c>
      <c r="E31" s="21">
        <f>MAX(C31-D31,0)</f>
        <v/>
      </c>
      <c r="F31" s="41">
        <f>Pd</f>
        <v/>
      </c>
      <c r="G31" s="41">
        <f>Pw</f>
        <v/>
      </c>
    </row>
    <row r="32">
      <c r="B32" s="41" t="n">
        <v>240</v>
      </c>
      <c r="C32" s="21">
        <f>MAX(dem_a-dem_b*B32,0)</f>
        <v/>
      </c>
      <c r="D32" s="21">
        <f>MAX(sup_c+sup_d*B32,0)</f>
        <v/>
      </c>
      <c r="E32" s="21">
        <f>MAX(C32-D32,0)</f>
        <v/>
      </c>
      <c r="F32" s="41">
        <f>Pd</f>
        <v/>
      </c>
      <c r="G32" s="41">
        <f>Pw</f>
        <v/>
      </c>
    </row>
    <row r="33">
      <c r="B33" s="41" t="n">
        <v>250</v>
      </c>
      <c r="C33" s="21">
        <f>MAX(dem_a-dem_b*B33,0)</f>
        <v/>
      </c>
      <c r="D33" s="21">
        <f>MAX(sup_c+sup_d*B33,0)</f>
        <v/>
      </c>
      <c r="E33" s="21">
        <f>MAX(C33-D33,0)</f>
        <v/>
      </c>
      <c r="F33" s="41">
        <f>Pd</f>
        <v/>
      </c>
      <c r="G33" s="41">
        <f>Pw</f>
        <v/>
      </c>
    </row>
    <row r="34">
      <c r="B34" s="41" t="n">
        <v>260</v>
      </c>
      <c r="C34" s="21">
        <f>MAX(dem_a-dem_b*B34,0)</f>
        <v/>
      </c>
      <c r="D34" s="21">
        <f>MAX(sup_c+sup_d*B34,0)</f>
        <v/>
      </c>
      <c r="E34" s="21">
        <f>MAX(C34-D34,0)</f>
        <v/>
      </c>
      <c r="F34" s="41">
        <f>Pd</f>
        <v/>
      </c>
      <c r="G34" s="41">
        <f>Pw</f>
        <v/>
      </c>
    </row>
    <row r="35">
      <c r="B35" s="41" t="n">
        <v>270</v>
      </c>
      <c r="C35" s="21">
        <f>MAX(dem_a-dem_b*B35,0)</f>
        <v/>
      </c>
      <c r="D35" s="21">
        <f>MAX(sup_c+sup_d*B35,0)</f>
        <v/>
      </c>
      <c r="E35" s="21">
        <f>MAX(C35-D35,0)</f>
        <v/>
      </c>
      <c r="F35" s="41">
        <f>Pd</f>
        <v/>
      </c>
      <c r="G35" s="41">
        <f>Pw</f>
        <v/>
      </c>
    </row>
    <row r="36">
      <c r="B36" s="41" t="n">
        <v>280</v>
      </c>
      <c r="C36" s="21">
        <f>MAX(dem_a-dem_b*B36,0)</f>
        <v/>
      </c>
      <c r="D36" s="21">
        <f>MAX(sup_c+sup_d*B36,0)</f>
        <v/>
      </c>
      <c r="E36" s="21">
        <f>MAX(C36-D36,0)</f>
        <v/>
      </c>
      <c r="F36" s="41">
        <f>Pd</f>
        <v/>
      </c>
      <c r="G36" s="41">
        <f>Pw</f>
        <v/>
      </c>
    </row>
    <row r="37">
      <c r="B37" s="41" t="n">
        <v>290</v>
      </c>
      <c r="C37" s="21">
        <f>MAX(dem_a-dem_b*B37,0)</f>
        <v/>
      </c>
      <c r="D37" s="21">
        <f>MAX(sup_c+sup_d*B37,0)</f>
        <v/>
      </c>
      <c r="E37" s="21">
        <f>MAX(C37-D37,0)</f>
        <v/>
      </c>
      <c r="F37" s="41">
        <f>Pd</f>
        <v/>
      </c>
      <c r="G37" s="41">
        <f>Pw</f>
        <v/>
      </c>
    </row>
    <row r="38">
      <c r="B38" s="41" t="n">
        <v>300</v>
      </c>
      <c r="C38" s="21">
        <f>MAX(dem_a-dem_b*B38,0)</f>
        <v/>
      </c>
      <c r="D38" s="21">
        <f>MAX(sup_c+sup_d*B38,0)</f>
        <v/>
      </c>
      <c r="E38" s="21">
        <f>MAX(C38-D38,0)</f>
        <v/>
      </c>
      <c r="F38" s="41">
        <f>Pd</f>
        <v/>
      </c>
      <c r="G38" s="41">
        <f>Pw</f>
        <v/>
      </c>
    </row>
    <row r="39">
      <c r="B39" s="41" t="n">
        <v>310</v>
      </c>
      <c r="C39" s="21">
        <f>MAX(dem_a-dem_b*B39,0)</f>
        <v/>
      </c>
      <c r="D39" s="21">
        <f>MAX(sup_c+sup_d*B39,0)</f>
        <v/>
      </c>
      <c r="E39" s="21">
        <f>MAX(C39-D39,0)</f>
        <v/>
      </c>
      <c r="F39" s="41">
        <f>Pd</f>
        <v/>
      </c>
      <c r="G39" s="41">
        <f>Pw</f>
        <v/>
      </c>
    </row>
    <row r="40">
      <c r="B40" s="41" t="n">
        <v>320</v>
      </c>
      <c r="C40" s="21">
        <f>MAX(dem_a-dem_b*B40,0)</f>
        <v/>
      </c>
      <c r="D40" s="21">
        <f>MAX(sup_c+sup_d*B40,0)</f>
        <v/>
      </c>
      <c r="E40" s="21">
        <f>MAX(C40-D40,0)</f>
        <v/>
      </c>
      <c r="F40" s="41">
        <f>Pd</f>
        <v/>
      </c>
      <c r="G40" s="41">
        <f>Pw</f>
        <v/>
      </c>
    </row>
    <row r="41">
      <c r="B41" s="41" t="n">
        <v>330</v>
      </c>
      <c r="C41" s="21">
        <f>MAX(dem_a-dem_b*B41,0)</f>
        <v/>
      </c>
      <c r="D41" s="21">
        <f>MAX(sup_c+sup_d*B41,0)</f>
        <v/>
      </c>
      <c r="E41" s="21">
        <f>MAX(C41-D41,0)</f>
        <v/>
      </c>
      <c r="F41" s="41">
        <f>Pd</f>
        <v/>
      </c>
      <c r="G41" s="41">
        <f>Pw</f>
        <v/>
      </c>
    </row>
    <row r="42">
      <c r="B42" s="41" t="n">
        <v>340</v>
      </c>
      <c r="C42" s="21">
        <f>MAX(dem_a-dem_b*B42,0)</f>
        <v/>
      </c>
      <c r="D42" s="21">
        <f>MAX(sup_c+sup_d*B42,0)</f>
        <v/>
      </c>
      <c r="E42" s="21">
        <f>MAX(C42-D42,0)</f>
        <v/>
      </c>
      <c r="F42" s="41">
        <f>Pd</f>
        <v/>
      </c>
      <c r="G42" s="41">
        <f>Pw</f>
        <v/>
      </c>
    </row>
    <row r="43">
      <c r="B43" s="41" t="n">
        <v>350</v>
      </c>
      <c r="C43" s="21">
        <f>MAX(dem_a-dem_b*B43,0)</f>
        <v/>
      </c>
      <c r="D43" s="21">
        <f>MAX(sup_c+sup_d*B43,0)</f>
        <v/>
      </c>
      <c r="E43" s="21">
        <f>MAX(C43-D43,0)</f>
        <v/>
      </c>
      <c r="F43" s="41">
        <f>Pd</f>
        <v/>
      </c>
      <c r="G43" s="41">
        <f>Pw</f>
        <v/>
      </c>
    </row>
    <row r="44">
      <c r="B44" s="41" t="n">
        <v>360</v>
      </c>
      <c r="C44" s="21">
        <f>MAX(dem_a-dem_b*B44,0)</f>
        <v/>
      </c>
      <c r="D44" s="21">
        <f>MAX(sup_c+sup_d*B44,0)</f>
        <v/>
      </c>
      <c r="E44" s="21">
        <f>MAX(C44-D44,0)</f>
        <v/>
      </c>
      <c r="F44" s="41">
        <f>Pd</f>
        <v/>
      </c>
      <c r="G44" s="41">
        <f>Pw</f>
        <v/>
      </c>
    </row>
    <row r="45">
      <c r="B45" s="41" t="n">
        <v>370</v>
      </c>
      <c r="C45" s="21">
        <f>MAX(dem_a-dem_b*B45,0)</f>
        <v/>
      </c>
      <c r="D45" s="21">
        <f>MAX(sup_c+sup_d*B45,0)</f>
        <v/>
      </c>
      <c r="E45" s="21">
        <f>MAX(C45-D45,0)</f>
        <v/>
      </c>
      <c r="F45" s="41">
        <f>Pd</f>
        <v/>
      </c>
      <c r="G45" s="41">
        <f>Pw</f>
        <v/>
      </c>
    </row>
    <row r="46">
      <c r="B46" s="41" t="n">
        <v>380</v>
      </c>
      <c r="C46" s="21">
        <f>MAX(dem_a-dem_b*B46,0)</f>
        <v/>
      </c>
      <c r="D46" s="21">
        <f>MAX(sup_c+sup_d*B46,0)</f>
        <v/>
      </c>
      <c r="E46" s="21">
        <f>MAX(C46-D46,0)</f>
        <v/>
      </c>
      <c r="F46" s="41">
        <f>Pd</f>
        <v/>
      </c>
      <c r="G46" s="41">
        <f>Pw</f>
        <v/>
      </c>
    </row>
    <row r="47">
      <c r="B47" s="41" t="n">
        <v>390</v>
      </c>
      <c r="C47" s="21">
        <f>MAX(dem_a-dem_b*B47,0)</f>
        <v/>
      </c>
      <c r="D47" s="21">
        <f>MAX(sup_c+sup_d*B47,0)</f>
        <v/>
      </c>
      <c r="E47" s="21">
        <f>MAX(C47-D47,0)</f>
        <v/>
      </c>
      <c r="F47" s="41">
        <f>Pd</f>
        <v/>
      </c>
      <c r="G47" s="41">
        <f>Pw</f>
        <v/>
      </c>
    </row>
    <row r="48">
      <c r="B48" s="41" t="n">
        <v>400</v>
      </c>
      <c r="C48" s="21">
        <f>MAX(dem_a-dem_b*B48,0)</f>
        <v/>
      </c>
      <c r="D48" s="21">
        <f>MAX(sup_c+sup_d*B48,0)</f>
        <v/>
      </c>
      <c r="E48" s="21">
        <f>MAX(C48-D48,0)</f>
        <v/>
      </c>
      <c r="F48" s="41">
        <f>Pd</f>
        <v/>
      </c>
      <c r="G48" s="41">
        <f>Pw</f>
        <v/>
      </c>
    </row>
    <row r="51">
      <c r="B51" s="6" t="inlineStr">
        <is>
          <t>BACAAN GRAFIK:</t>
        </is>
      </c>
    </row>
    <row r="52" ht="26" customHeight="1">
      <c r="B52" s="10" t="inlineStr">
        <is>
          <t>-Perpotongan Qd (merah) dan Qs (biru) = equilibrium tertutup (tanpa perdagangan). Harga &gt; Pw -&gt; produsen domestik cukup.</t>
        </is>
      </c>
    </row>
    <row r="53" ht="26" customHeight="1">
      <c r="B53" s="10" t="inlineStr">
        <is>
          <t>-Pada harga Pw (hijau, horizontal): jarak Qs ke Qd di sumbu-x = volume impor M0.</t>
        </is>
      </c>
    </row>
    <row r="54" ht="26" customHeight="1">
      <c r="B54" s="10" t="inlineStr">
        <is>
          <t>-Pada harga Pd = Pw+t (oranye, horizontal): jarak Qs ke Qd lebih kecil = impor M1 &lt; M0.</t>
        </is>
      </c>
    </row>
    <row r="55" ht="26" customHeight="1">
      <c r="B55" s="10" t="inlineStr">
        <is>
          <t>-Trapesium antara Pw dan Pd (di antara Qs dan Qd) = total area a+b+c+d. Segitiga kiri atas = d, segitiga kanan bawah = b.</t>
        </is>
      </c>
    </row>
    <row r="56" ht="26" customHeight="1">
      <c r="B56" s="10" t="inlineStr">
        <is>
          <t>-Coba ubah tarif t (sheet 3) ke 5% atau 40% dan lihat DWL menyusut / membesar.</t>
        </is>
      </c>
    </row>
  </sheetData>
  <mergeCells count="8">
    <mergeCell ref="B56:I56"/>
    <mergeCell ref="B52:I52"/>
    <mergeCell ref="B53:I53"/>
    <mergeCell ref="B55:I55"/>
    <mergeCell ref="B2:I2"/>
    <mergeCell ref="B54:I54"/>
    <mergeCell ref="B3:I3"/>
    <mergeCell ref="B5:I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2026-07-18T17:10:54Z</dcterms:created>
  <dcterms:modified xmlns:dcterms="http://purl.org/dc/terms/" xmlns:xsi="http://www.w3.org/2001/XMLSchema-instance" xsi:type="dcterms:W3CDTF">2026-07-18T17:10:54Z</dcterms:modified>
</cp:coreProperties>
</file>