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sz val="11"/>
    </font>
    <font>
      <name val="Calibri"/>
      <b val="1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0" fontId="4" fillId="0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OBLIGASI: HARGA vs YIELD — SUN 5-TAHUN KUPON 7%</t>
        </is>
      </c>
    </row>
    <row r="3">
      <c r="B3" s="2" t="inlineStr">
        <is>
          <t>Matkul Sekuritas Derivatif &amp; Pendapatan Tetap · MM · FEB UNDIP</t>
        </is>
      </c>
    </row>
    <row r="5">
      <c r="B5" s="3" t="inlineStr">
        <is>
          <t>SUMBER DECK PERUJUK</t>
        </is>
      </c>
      <c r="C5" s="4" t="inlineStr">
        <is>
          <t>pertemuan-01.md, pertemuan-02.md, pertemuan-04.md (excel_file: obligasi-harga-yield.xlsx)</t>
        </is>
      </c>
    </row>
    <row r="7">
      <c r="B7" s="3" t="inlineStr">
        <is>
          <t>ISI &amp; CARA PAKAI</t>
        </is>
      </c>
      <c r="C7" s="4" t="inlineStr">
        <is>
          <t>Ubah sel KUNING MUDA di sheet Kalkulasi — semua formula menghitung ulang otomatis.</t>
        </is>
      </c>
    </row>
    <row r="8">
      <c r="B8" s="5" t="inlineStr">
        <is>
          <t>1. INPUT</t>
        </is>
      </c>
      <c r="C8" s="4" t="inlineStr">
        <is>
          <t>Nominal Rp 1 miliar, kupon 7% p.a. semi-tahunan, YTM 8%, tenor 5 tahun — kasus HDN-1 deck P02.</t>
        </is>
      </c>
    </row>
    <row r="9">
      <c r="B9" s="5" t="inlineStr">
        <is>
          <t>2. Harga dari nol</t>
        </is>
      </c>
      <c r="C9" s="4" t="inlineStr">
        <is>
          <t>PV anuitas kupon + PV pokok = harga 959,4 jt (≈ 95,95% dari par) + tabel dekomposisi 10 periode.</t>
        </is>
      </c>
    </row>
    <row r="10">
      <c r="B10" s="5" t="inlineStr">
        <is>
          <t>3. Iterasi YTM</t>
        </is>
      </c>
      <c r="C10" s="4" t="inlineStr">
        <is>
          <t>Dari harga pasar Rp 950 jt: tebakan 4,00% vs 4,20% → interpolasi linier → YTM ≈ 8,16% p.a. (HDN-2 P02).</t>
        </is>
      </c>
    </row>
    <row r="11">
      <c r="B11" s="5" t="inlineStr">
        <is>
          <t>4. Kupon net pajak</t>
        </is>
      </c>
      <c r="C11" s="4" t="inlineStr">
        <is>
          <t>Obligasi korporasi kupon 7,5%, PPh final 20% → kas bersih tahun-1 Rp 60 jt (HDN-2 P01).</t>
        </is>
      </c>
    </row>
    <row r="12">
      <c r="B12" s="5" t="inlineStr">
        <is>
          <t>5. Forward rate</t>
        </is>
      </c>
      <c r="C12" s="4" t="inlineStr">
        <is>
          <t>Spot 1-thn 6% &amp; 2-thn 7% → implied forward tahun ke-2 8,01% (HDN-1 P04).</t>
        </is>
      </c>
    </row>
    <row r="14">
      <c r="B14" s="3" t="inlineStr">
        <is>
          <t>ANGKA KUNCI (SESUAI DECK)</t>
        </is>
      </c>
      <c r="C14" s="4" t="inlineStr">
        <is>
          <t>Angka contoh identik dengan latihan/HDN di deck.</t>
        </is>
      </c>
    </row>
    <row r="15">
      <c r="B15" s="6" t="inlineStr">
        <is>
          <t>•</t>
        </is>
      </c>
      <c r="C15" s="7" t="inlineStr">
        <is>
          <t>Harga SUN 5-thn kupon 7% YTM 8% = Rp 959,4 jt ≈ 95,95% par (diskon karena YTM &gt; kupon).</t>
        </is>
      </c>
    </row>
    <row r="16">
      <c r="B16" s="6" t="inlineStr">
        <is>
          <t>•</t>
        </is>
      </c>
      <c r="C16" s="7" t="inlineStr">
        <is>
          <t>Iterasi YTM dari harga Rp 950 jt: 4,00% → 959,5 jt; 4,20% → 943,6 jt; interpolasi ≈ 4,08% semi = 8,16% p.a.</t>
        </is>
      </c>
    </row>
    <row r="17">
      <c r="B17" s="6" t="inlineStr">
        <is>
          <t>•</t>
        </is>
      </c>
      <c r="C17" s="7" t="inlineStr">
        <is>
          <t>Total kas 5 tahun = 10 × 35 jt + 1 M = Rp 1,35 miliar (belum didiskonto).</t>
        </is>
      </c>
    </row>
    <row r="18">
      <c r="B18" s="6" t="inlineStr">
        <is>
          <t>•</t>
        </is>
      </c>
      <c r="C18" s="7" t="inlineStr">
        <is>
          <t>Implied forward tahun ke-2 = 1,07²/1,06 − 1 = 8,01%; realisasi 6,5% → premi likuiditas ≈ 1,51 pp.</t>
        </is>
      </c>
    </row>
    <row r="19">
      <c r="B19" s="6" t="inlineStr">
        <is>
          <t>•</t>
        </is>
      </c>
      <c r="C19" s="7" t="inlineStr">
        <is>
          <t>Mini-kasus BI +25 bps: portofolio Rp 10 M × estimasi −2% ≈ rugi MTM Rp 200 jt (non-realized).</t>
        </is>
      </c>
    </row>
    <row r="21">
      <c r="B21" s="3" t="inlineStr">
        <is>
          <t>LEGENDA WARNA</t>
        </is>
      </c>
      <c r="C21" s="4" t="inlineStr">
        <is>
          <t>Input manual — ubah sesuai kasus Anda.</t>
        </is>
      </c>
    </row>
    <row r="22">
      <c r="B22" s="8" t="inlineStr">
        <is>
          <t>Input (kuning muda)</t>
        </is>
      </c>
      <c r="C22" s="4" t="inlineStr">
        <is>
          <t>Sel input: teks biru tua, latar kuning muda.</t>
        </is>
      </c>
    </row>
    <row r="23">
      <c r="B23" s="4" t="inlineStr">
        <is>
          <t>Formula hidup</t>
        </is>
      </c>
      <c r="C23" s="4" t="inlineStr">
        <is>
          <t>Sel hitam = rumus Excel aktif (jangan diketik ulang).</t>
        </is>
      </c>
    </row>
    <row r="24">
      <c r="B24" s="9" t="inlineStr">
        <is>
          <t>Output (hijau, berborder)</t>
        </is>
      </c>
      <c r="C24" s="4" t="inlineStr">
        <is>
          <t>Hasil kunci per blok perhitungan.</t>
        </is>
      </c>
    </row>
    <row r="26">
      <c r="B26" s="10" t="inlineStr">
        <is>
          <t>Catatan: deck membulatkan harga ≈ Rp 959,5 jt; formula hidup menghasilkan Rp 959,4 jt (presisi penuh).</t>
        </is>
      </c>
    </row>
    <row r="27">
      <c r="B27" s="10" t="inlineStr">
        <is>
          <t>Konvensi: yield semi-tahunan (y/2, 10 periode) mengikuti konvensi SUN di deck.</t>
        </is>
      </c>
    </row>
  </sheetData>
  <mergeCells count="4">
    <mergeCell ref="B27:C27"/>
    <mergeCell ref="B3:C3"/>
    <mergeCell ref="B2:C2"/>
    <mergeCell ref="B26:C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G7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4" ht="26" customHeight="1">
      <c r="B4" s="11" t="inlineStr">
        <is>
          <t>KALKULASI — HARGA, YTM, DAN FORWARD RATE</t>
        </is>
      </c>
    </row>
    <row r="5">
      <c r="B5" s="2" t="inlineStr">
        <is>
          <t>Semua sel C berformula hidup kecuali blok INPUT (kuning muda). Satuan rupiah penuh / persen per tahun.</t>
        </is>
      </c>
    </row>
    <row r="7" ht="20" customHeight="1">
      <c r="B7" s="3" t="inlineStr">
        <is>
          <t>INPUT</t>
        </is>
      </c>
    </row>
    <row r="8">
      <c r="B8" s="4" t="inlineStr">
        <is>
          <t>Nominal / face value (F)</t>
        </is>
      </c>
      <c r="C8" s="12" t="n">
        <v>1000000000</v>
      </c>
      <c r="D8" s="13" t="inlineStr">
        <is>
          <t>Rp — standar Rp 1 miliar (deck P01/P02)</t>
        </is>
      </c>
    </row>
    <row r="9">
      <c r="B9" s="4" t="inlineStr">
        <is>
          <t>Kupon tahunan (coupon rate)</t>
        </is>
      </c>
      <c r="C9" s="14" t="n">
        <v>0.07000000000000001</v>
      </c>
      <c r="D9" s="13" t="inlineStr">
        <is>
          <t>% p.a. — SUN seri FR ilustratif</t>
        </is>
      </c>
    </row>
    <row r="10">
      <c r="B10" s="4" t="inlineStr">
        <is>
          <t>Frekuensi kupon / tahun</t>
        </is>
      </c>
      <c r="C10" s="12" t="n">
        <v>2</v>
      </c>
      <c r="D10" s="13" t="inlineStr">
        <is>
          <t>2 = semi-tahunan (35 jt per 6 bulan)</t>
        </is>
      </c>
    </row>
    <row r="11">
      <c r="B11" s="4" t="inlineStr">
        <is>
          <t>Tenor (tahun)</t>
        </is>
      </c>
      <c r="C11" s="12" t="n">
        <v>5</v>
      </c>
      <c r="D11" s="13" t="inlineStr">
        <is>
          <t>5 tahun → 10 periode semi</t>
        </is>
      </c>
    </row>
    <row r="12">
      <c r="B12" s="4" t="inlineStr">
        <is>
          <t>YTM pasar (p.a.)</t>
        </is>
      </c>
      <c r="C12" s="14" t="n">
        <v>0.08</v>
      </c>
      <c r="D12" s="13" t="inlineStr">
        <is>
          <t>8% → 4% per periode semi</t>
        </is>
      </c>
    </row>
    <row r="13">
      <c r="B13" s="4" t="inlineStr">
        <is>
          <t>Harga pasar (untuk iterasi YTM)</t>
        </is>
      </c>
      <c r="C13" s="12" t="n">
        <v>950000000</v>
      </c>
      <c r="D13" s="13" t="inlineStr">
        <is>
          <t>Rp — kasus HDN-2 deck P02</t>
        </is>
      </c>
    </row>
    <row r="14">
      <c r="B14" s="4" t="inlineStr">
        <is>
          <t>Spot 1-tahun (deck P04)</t>
        </is>
      </c>
      <c r="C14" s="14" t="n">
        <v>0.06</v>
      </c>
      <c r="D14" s="13" t="inlineStr">
        <is>
          <t>yield observasi SUN 1-thn</t>
        </is>
      </c>
    </row>
    <row r="15">
      <c r="B15" s="4" t="inlineStr">
        <is>
          <t>Spot 2-tahun (deck P04)</t>
        </is>
      </c>
      <c r="C15" s="14" t="n">
        <v>0.07000000000000001</v>
      </c>
      <c r="D15" s="13" t="inlineStr">
        <is>
          <t>yield observasi SUN 2-thn</t>
        </is>
      </c>
    </row>
    <row r="16">
      <c r="B16" s="4" t="inlineStr">
        <is>
          <t>Realisasi spot 1-thn setahun kemudian</t>
        </is>
      </c>
      <c r="C16" s="14" t="n">
        <v>0.065</v>
      </c>
      <c r="D16" s="13" t="inlineStr">
        <is>
          <t>HDN-2 P04</t>
        </is>
      </c>
    </row>
    <row r="17">
      <c r="B17" s="4" t="inlineStr">
        <is>
          <t>Portofolio mini-kasus BI +25 bps</t>
        </is>
      </c>
      <c r="C17" s="12" t="n">
        <v>10000000000</v>
      </c>
      <c r="D17" s="13" t="inlineStr">
        <is>
          <t>Rp 10 miliar (mini-kasus P02)</t>
        </is>
      </c>
    </row>
    <row r="19" ht="20" customHeight="1">
      <c r="B19" s="3" t="inlineStr">
        <is>
          <t>BLOK A — ARUS KAS KUPON SUN 5-TAHUN (HDN-1 P01)</t>
        </is>
      </c>
    </row>
    <row r="20">
      <c r="B20" s="4" t="inlineStr">
        <is>
          <t>Kupon tahunan</t>
        </is>
      </c>
      <c r="C20" s="15">
        <f>C8*C9</f>
        <v/>
      </c>
      <c r="D20" s="13" t="inlineStr">
        <is>
          <t>'= 7% × Rp 1 M = Rp 70 jt/thn</t>
        </is>
      </c>
    </row>
    <row r="21">
      <c r="B21" s="4" t="inlineStr">
        <is>
          <t>Kupon per periode (semi)</t>
        </is>
      </c>
      <c r="C21" s="15">
        <f>C20/C10</f>
        <v/>
      </c>
      <c r="D21" s="13" t="inlineStr">
        <is>
          <t>'= 70 jt ÷ 2 = Rp 35 jt per 6 bulan</t>
        </is>
      </c>
    </row>
    <row r="22">
      <c r="B22" s="4" t="inlineStr">
        <is>
          <t>Jumlah periode</t>
        </is>
      </c>
      <c r="C22" s="15">
        <f>C11*C10</f>
        <v/>
      </c>
      <c r="D22" s="13" t="inlineStr">
        <is>
          <t>5 thn × 2 = 10 periode</t>
        </is>
      </c>
    </row>
    <row r="23">
      <c r="B23" s="4" t="inlineStr">
        <is>
          <t>Total kupon 5 tahun</t>
        </is>
      </c>
      <c r="C23" s="15">
        <f>C21*C22</f>
        <v/>
      </c>
      <c r="D23" s="13" t="inlineStr">
        <is>
          <t>'= 10 × 35 jt = Rp 350 jt</t>
        </is>
      </c>
    </row>
    <row r="24">
      <c r="B24" s="4" t="inlineStr">
        <is>
          <t>Total kas diterima (belum didiskonto)</t>
        </is>
      </c>
      <c r="C24" s="16">
        <f>C23+C8</f>
        <v/>
      </c>
      <c r="D24" s="13" t="inlineStr">
        <is>
          <t>'= 350 jt + 1 M = Rp 1,35 miliar</t>
        </is>
      </c>
    </row>
    <row r="26" ht="20" customHeight="1">
      <c r="B26" s="3" t="inlineStr">
        <is>
          <t>BLOK B — HARGA DARI NOL (HDN-1 P02)</t>
        </is>
      </c>
    </row>
    <row r="27">
      <c r="B27" s="4" t="inlineStr">
        <is>
          <t>y per periode (semi)</t>
        </is>
      </c>
      <c r="C27" s="17">
        <f>C12/C10</f>
        <v/>
      </c>
      <c r="D27" s="13" t="inlineStr">
        <is>
          <t>'= 8% ÷ 2 = 4% per 6 bulan</t>
        </is>
      </c>
    </row>
    <row r="28">
      <c r="B28" s="4" t="inlineStr">
        <is>
          <t>Faktor anuitas [(1−(1+y)^−n)/y]</t>
        </is>
      </c>
      <c r="C28" s="18">
        <f>(1-(1+C27)^-C22)/C27</f>
        <v/>
      </c>
      <c r="D28" s="13" t="inlineStr">
        <is>
          <t>≈ 8,1109 untuk y=4%, n=10</t>
        </is>
      </c>
    </row>
    <row r="29">
      <c r="B29" s="4" t="inlineStr">
        <is>
          <t>PV kupon (anuitas)</t>
        </is>
      </c>
      <c r="C29" s="15">
        <f>C21*C28</f>
        <v/>
      </c>
      <c r="D29" s="13" t="inlineStr">
        <is>
          <t>'= 35 jt × 8,111 ≈ 283,9 jt</t>
        </is>
      </c>
    </row>
    <row r="30">
      <c r="B30" s="4" t="inlineStr">
        <is>
          <t>Faktor (1+y)^n</t>
        </is>
      </c>
      <c r="C30" s="18">
        <f>(1+C27)^C22</f>
        <v/>
      </c>
      <c r="D30" s="13" t="inlineStr">
        <is>
          <t>≈ 1,4802</t>
        </is>
      </c>
    </row>
    <row r="31">
      <c r="B31" s="4" t="inlineStr">
        <is>
          <t>Diskonto pokok (1+y)^−n</t>
        </is>
      </c>
      <c r="C31" s="18">
        <f>1/C30</f>
        <v/>
      </c>
      <c r="D31" s="13" t="inlineStr">
        <is>
          <t>≈ 0,6756</t>
        </is>
      </c>
    </row>
    <row r="32">
      <c r="B32" s="4" t="inlineStr">
        <is>
          <t>PV pokok</t>
        </is>
      </c>
      <c r="C32" s="15">
        <f>C8*C31</f>
        <v/>
      </c>
      <c r="D32" s="13" t="inlineStr">
        <is>
          <t>≈ 675,6 jt</t>
        </is>
      </c>
    </row>
    <row r="33">
      <c r="B33" s="4" t="inlineStr">
        <is>
          <t>HARGA OBLIGASI</t>
        </is>
      </c>
      <c r="C33" s="16">
        <f>C29+C32</f>
        <v/>
      </c>
      <c r="D33" s="13" t="inlineStr">
        <is>
          <t>'= 283,9 + 675,6 ≈ Rp 959,4 jt</t>
        </is>
      </c>
    </row>
    <row r="34">
      <c r="B34" s="4" t="inlineStr">
        <is>
          <t>Harga (% dari par)</t>
        </is>
      </c>
      <c r="C34" s="19">
        <f>C33/C8</f>
        <v/>
      </c>
      <c r="D34" s="13" t="inlineStr">
        <is>
          <t>≈ 95,95% — diskon karena YTM &gt; kupon</t>
        </is>
      </c>
    </row>
    <row r="35">
      <c r="B35" s="4" t="inlineStr">
        <is>
          <t>Status par/premium/discount</t>
        </is>
      </c>
      <c r="C35" s="20">
        <f>IF(C12=C9,"PAR",IF(C12&gt;C9,"DISCOUNT","PREMIUM"))</f>
        <v/>
      </c>
      <c r="D35" s="13" t="inlineStr">
        <is>
          <t>YTM &gt; kupon → harga &lt; par</t>
        </is>
      </c>
    </row>
    <row r="37" ht="20" customHeight="1">
      <c r="B37" s="3" t="inlineStr">
        <is>
          <t>TABEL DEKOMPOSISI PER PERIODE (t = 1..10)</t>
        </is>
      </c>
    </row>
    <row r="38" ht="22" customHeight="1">
      <c r="B38" s="3" t="inlineStr">
        <is>
          <t>t (semi)</t>
        </is>
      </c>
      <c r="C38" s="3" t="inlineStr">
        <is>
          <t>Arus kas CF (Rp)</t>
        </is>
      </c>
      <c r="D38" s="3" t="inlineStr">
        <is>
          <t>Faktor diskonto</t>
        </is>
      </c>
      <c r="E38" s="3" t="inlineStr">
        <is>
          <t>PV CF (Rp)</t>
        </is>
      </c>
      <c r="F38" s="3" t="inlineStr">
        <is>
          <t>Bobot w</t>
        </is>
      </c>
    </row>
    <row r="39">
      <c r="B39" s="21" t="n">
        <v>1</v>
      </c>
      <c r="C39" s="22">
        <f>C21+IF(1=C22,C8,0)</f>
        <v/>
      </c>
      <c r="D39" s="23">
        <f>1/(1+C27)^1</f>
        <v/>
      </c>
      <c r="E39" s="22">
        <f>C39*D39</f>
        <v/>
      </c>
      <c r="F39" s="24">
        <f>E39/C33</f>
        <v/>
      </c>
    </row>
    <row r="40">
      <c r="B40" s="21" t="n">
        <v>2</v>
      </c>
      <c r="C40" s="22">
        <f>C21+IF(2=C22,C8,0)</f>
        <v/>
      </c>
      <c r="D40" s="23">
        <f>1/(1+C27)^2</f>
        <v/>
      </c>
      <c r="E40" s="22">
        <f>C40*D40</f>
        <v/>
      </c>
      <c r="F40" s="24">
        <f>E40/C33</f>
        <v/>
      </c>
    </row>
    <row r="41">
      <c r="B41" s="21" t="n">
        <v>3</v>
      </c>
      <c r="C41" s="22">
        <f>C21+IF(3=C22,C8,0)</f>
        <v/>
      </c>
      <c r="D41" s="23">
        <f>1/(1+C27)^3</f>
        <v/>
      </c>
      <c r="E41" s="22">
        <f>C41*D41</f>
        <v/>
      </c>
      <c r="F41" s="24">
        <f>E41/C33</f>
        <v/>
      </c>
    </row>
    <row r="42">
      <c r="B42" s="21" t="n">
        <v>4</v>
      </c>
      <c r="C42" s="22">
        <f>C21+IF(4=C22,C8,0)</f>
        <v/>
      </c>
      <c r="D42" s="23">
        <f>1/(1+C27)^4</f>
        <v/>
      </c>
      <c r="E42" s="22">
        <f>C42*D42</f>
        <v/>
      </c>
      <c r="F42" s="24">
        <f>E42/C33</f>
        <v/>
      </c>
    </row>
    <row r="43">
      <c r="B43" s="21" t="n">
        <v>5</v>
      </c>
      <c r="C43" s="22">
        <f>C21+IF(5=C22,C8,0)</f>
        <v/>
      </c>
      <c r="D43" s="23">
        <f>1/(1+C27)^5</f>
        <v/>
      </c>
      <c r="E43" s="22">
        <f>C43*D43</f>
        <v/>
      </c>
      <c r="F43" s="24">
        <f>E43/C33</f>
        <v/>
      </c>
    </row>
    <row r="44">
      <c r="B44" s="21" t="n">
        <v>6</v>
      </c>
      <c r="C44" s="22">
        <f>C21+IF(6=C22,C8,0)</f>
        <v/>
      </c>
      <c r="D44" s="23">
        <f>1/(1+C27)^6</f>
        <v/>
      </c>
      <c r="E44" s="22">
        <f>C44*D44</f>
        <v/>
      </c>
      <c r="F44" s="24">
        <f>E44/C33</f>
        <v/>
      </c>
    </row>
    <row r="45">
      <c r="B45" s="21" t="n">
        <v>7</v>
      </c>
      <c r="C45" s="22">
        <f>C21+IF(7=C22,C8,0)</f>
        <v/>
      </c>
      <c r="D45" s="23">
        <f>1/(1+C27)^7</f>
        <v/>
      </c>
      <c r="E45" s="22">
        <f>C45*D45</f>
        <v/>
      </c>
      <c r="F45" s="24">
        <f>E45/C33</f>
        <v/>
      </c>
    </row>
    <row r="46">
      <c r="B46" s="21" t="n">
        <v>8</v>
      </c>
      <c r="C46" s="22">
        <f>C21+IF(8=C22,C8,0)</f>
        <v/>
      </c>
      <c r="D46" s="23">
        <f>1/(1+C27)^8</f>
        <v/>
      </c>
      <c r="E46" s="22">
        <f>C46*D46</f>
        <v/>
      </c>
      <c r="F46" s="24">
        <f>E46/C33</f>
        <v/>
      </c>
    </row>
    <row r="47">
      <c r="B47" s="21" t="n">
        <v>9</v>
      </c>
      <c r="C47" s="22">
        <f>C21+IF(9=C22,C8,0)</f>
        <v/>
      </c>
      <c r="D47" s="23">
        <f>1/(1+C27)^9</f>
        <v/>
      </c>
      <c r="E47" s="22">
        <f>C47*D47</f>
        <v/>
      </c>
      <c r="F47" s="24">
        <f>E47/C33</f>
        <v/>
      </c>
    </row>
    <row r="48">
      <c r="B48" s="21" t="n">
        <v>10</v>
      </c>
      <c r="C48" s="22">
        <f>C21+IF(10=C22,C8,0)</f>
        <v/>
      </c>
      <c r="D48" s="23">
        <f>1/(1+C27)^10</f>
        <v/>
      </c>
      <c r="E48" s="22">
        <f>C48*D48</f>
        <v/>
      </c>
      <c r="F48" s="24">
        <f>E48/C33</f>
        <v/>
      </c>
    </row>
    <row r="49">
      <c r="B49" s="4" t="inlineStr">
        <is>
          <t>Cek: Σ PV = harga</t>
        </is>
      </c>
      <c r="C49" s="16">
        <f>SUM(E39:E48)</f>
        <v/>
      </c>
      <c r="D49" s="13" t="inlineStr">
        <is>
          <t>Harus sama dengan Blok B</t>
        </is>
      </c>
    </row>
    <row r="51" ht="20" customHeight="1">
      <c r="B51" s="3" t="inlineStr">
        <is>
          <t>BLOK C — ITERASI YTM DARI HARGA PASAR (HDN-2 P02)</t>
        </is>
      </c>
    </row>
    <row r="52">
      <c r="B52" s="4" t="inlineStr">
        <is>
          <t>Tebakan rendah y (semi)</t>
        </is>
      </c>
      <c r="C52" s="14" t="n">
        <v>0.04</v>
      </c>
      <c r="D52" s="13" t="inlineStr">
        <is>
          <t>4,00% → harga 959,5 jt</t>
        </is>
      </c>
    </row>
    <row r="53">
      <c r="B53" s="4" t="inlineStr">
        <is>
          <t>Tebakan tinggi y (semi)</t>
        </is>
      </c>
      <c r="C53" s="14" t="n">
        <v>0.042</v>
      </c>
      <c r="D53" s="13" t="inlineStr">
        <is>
          <t>4,20% → harga ≈ 943,6 jt</t>
        </is>
      </c>
    </row>
    <row r="54">
      <c r="B54" s="4" t="inlineStr">
        <is>
          <t>Harga pada tebakan rendah</t>
        </is>
      </c>
      <c r="C54" s="15">
        <f>(C21*(1-(1+C52)^-C22)/C52)+C8/(1+C52)^C22</f>
        <v/>
      </c>
      <c r="D54" s="13" t="inlineStr">
        <is>
          <t>anuitas + pokok pada y rendah</t>
        </is>
      </c>
    </row>
    <row r="55">
      <c r="B55" s="4" t="inlineStr">
        <is>
          <t>Harga pada tebakan tinggi</t>
        </is>
      </c>
      <c r="C55" s="15">
        <f>(C21*(1-(1+C53)^-C22)/C53)+C8/(1+C53)^C22</f>
        <v/>
      </c>
      <c r="D55" s="13" t="inlineStr">
        <is>
          <t>anuitas + pokok pada y tinggi</t>
        </is>
      </c>
    </row>
    <row r="56">
      <c r="B56" s="4" t="inlineStr">
        <is>
          <t>y semi hasil interpolasi</t>
        </is>
      </c>
      <c r="C56" s="19">
        <f>C52+(C13-C55)/(C54-C55)*(C53-C52)</f>
        <v/>
      </c>
      <c r="D56" s="13" t="inlineStr">
        <is>
          <t>(950−943,6)/(959,5−943,6) ≈ 0,40 dari rentang → 4,08%</t>
        </is>
      </c>
    </row>
    <row r="57">
      <c r="B57" s="4" t="inlineStr">
        <is>
          <t>YTM tahunan (bond-equivalent × 2)</t>
        </is>
      </c>
      <c r="C57" s="19">
        <f>C56*2</f>
        <v/>
      </c>
      <c r="D57" s="13" t="inlineStr">
        <is>
          <t>≈ 8,16% p.a. (deck: ≈ 8,2%)</t>
        </is>
      </c>
    </row>
    <row r="58">
      <c r="B58" s="10" t="inlineStr">
        <is>
          <t>Solusi eksak di Excel: =YIELD(...) atau Goal Seek — deck memakai interpolasi linier dua tebakan.</t>
        </is>
      </c>
    </row>
    <row r="60" ht="20" customHeight="1">
      <c r="B60" s="3" t="inlineStr">
        <is>
          <t>BLOK D — KUPON OBLIGASI KORPORASI NET PAJAK (HDN-2 P01)</t>
        </is>
      </c>
    </row>
    <row r="61">
      <c r="B61" s="4" t="inlineStr">
        <is>
          <t>Kupon korporasi (p.a.)</t>
        </is>
      </c>
      <c r="C61" s="14" t="n">
        <v>0.075</v>
      </c>
      <c r="D61" s="13" t="inlineStr">
        <is>
          <t>7,5% — BBCA/TLKM-type ilustratif</t>
        </is>
      </c>
    </row>
    <row r="62">
      <c r="B62" s="4" t="inlineStr">
        <is>
          <t>PPh bunga final</t>
        </is>
      </c>
      <c r="C62" s="14" t="n">
        <v>0.2</v>
      </c>
      <c r="D62" s="13" t="inlineStr">
        <is>
          <t>tarif standar 20%</t>
        </is>
      </c>
    </row>
    <row r="63">
      <c r="B63" s="4" t="inlineStr">
        <is>
          <t>Kupon kotor tahunan</t>
        </is>
      </c>
      <c r="C63" s="15">
        <f>C8*C61</f>
        <v/>
      </c>
      <c r="D63" s="13" t="inlineStr">
        <is>
          <t>'= 7,5% × 1 M = Rp 75 jt</t>
        </is>
      </c>
    </row>
    <row r="64">
      <c r="B64" s="4" t="inlineStr">
        <is>
          <t>Kupon semi-tahunan</t>
        </is>
      </c>
      <c r="C64" s="15">
        <f>C63/C10</f>
        <v/>
      </c>
      <c r="D64" s="13" t="inlineStr">
        <is>
          <t>'= 37,5 jt per 6 bulan</t>
        </is>
      </c>
    </row>
    <row r="65">
      <c r="B65" s="4" t="inlineStr">
        <is>
          <t>PPh tahunan</t>
        </is>
      </c>
      <c r="C65" s="15">
        <f>C63*C62</f>
        <v/>
      </c>
      <c r="D65" s="13" t="inlineStr">
        <is>
          <t>'= 20% × 75 jt = Rp 15 jt</t>
        </is>
      </c>
    </row>
    <row r="66">
      <c r="B66" s="4" t="inlineStr">
        <is>
          <t>Kas bersih tahun-1 (net pajak)</t>
        </is>
      </c>
      <c r="C66" s="16">
        <f>C63-C65</f>
        <v/>
      </c>
      <c r="D66" s="13" t="inlineStr">
        <is>
          <t>'= 75 − 15 = Rp 60 jt</t>
        </is>
      </c>
    </row>
    <row r="68" ht="20" customHeight="1">
      <c r="B68" s="3" t="inlineStr">
        <is>
          <t>BLOK E — FORWARD RATE DARI KURVA SPOT (HDN-1 P04)</t>
        </is>
      </c>
    </row>
    <row r="69">
      <c r="B69" s="4" t="inlineStr">
        <is>
          <t>(1+s2)² / (1+s1)</t>
        </is>
      </c>
      <c r="C69" s="18">
        <f>(1+C15)^2/(1+C14)</f>
        <v/>
      </c>
      <c r="D69" s="13" t="inlineStr">
        <is>
          <t>'= 1,1449 / 1,06 = 1,0801</t>
        </is>
      </c>
    </row>
    <row r="70">
      <c r="B70" s="4" t="inlineStr">
        <is>
          <t>Implied forward tahun ke-2 (1f2)</t>
        </is>
      </c>
      <c r="C70" s="19">
        <f>C69-1</f>
        <v/>
      </c>
      <c r="D70" s="13" t="inlineStr">
        <is>
          <t>≈ 8,01% — pasar memprediksi yield 1-thn tahun depan</t>
        </is>
      </c>
    </row>
    <row r="71">
      <c r="B71" s="4" t="inlineStr">
        <is>
          <t>Premi likuiditas (forward − realisasi)</t>
        </is>
      </c>
      <c r="C71" s="19">
        <f>C70-C16</f>
        <v/>
      </c>
      <c r="D71" s="13" t="inlineStr">
        <is>
          <t>≈ +1,51 pp → teori ekspektasi murni terlalu optimis</t>
        </is>
      </c>
    </row>
    <row r="73" ht="20" customHeight="1">
      <c r="B73" s="3" t="inlineStr">
        <is>
          <t>BLOK F — MINI-KASUS: BI RATE +25 BPS (P02)</t>
        </is>
      </c>
    </row>
    <row r="74">
      <c r="B74" s="4" t="inlineStr">
        <is>
          <t>Estimasi Δharga portofolio</t>
        </is>
      </c>
      <c r="C74" s="25" t="n">
        <v>-0.02</v>
      </c>
      <c r="D74" s="13" t="inlineStr">
        <is>
          <t>≈ −2% (estimasi linier, materi durasi P03)</t>
        </is>
      </c>
    </row>
    <row r="75">
      <c r="B75" s="4" t="inlineStr">
        <is>
          <t>Rugi MTM portofolio</t>
        </is>
      </c>
      <c r="C75" s="16">
        <f>C17*C74</f>
        <v/>
      </c>
      <c r="D75" s="13" t="inlineStr">
        <is>
          <t>≈ Rp 200 jt — non-realized, relevan PSAK 71</t>
        </is>
      </c>
    </row>
    <row r="76">
      <c r="B76" s="10" t="inlineStr">
        <is>
          <t>Rumus induk: P = Σ CF/(1+y)^t ; par/premium/discount ditentukan relasi YTM vs kupon.</t>
        </is>
      </c>
    </row>
  </sheetData>
  <mergeCells count="54">
    <mergeCell ref="D56:G56"/>
    <mergeCell ref="D71:G71"/>
    <mergeCell ref="D9:G9"/>
    <mergeCell ref="D12:G12"/>
    <mergeCell ref="B60:G60"/>
    <mergeCell ref="D8:G8"/>
    <mergeCell ref="D74:G74"/>
    <mergeCell ref="D24:G24"/>
    <mergeCell ref="D30:G30"/>
    <mergeCell ref="D64:G64"/>
    <mergeCell ref="D15:G15"/>
    <mergeCell ref="D33:G33"/>
    <mergeCell ref="B73:G73"/>
    <mergeCell ref="D29:G29"/>
    <mergeCell ref="D55:G55"/>
    <mergeCell ref="D14:G14"/>
    <mergeCell ref="B19:G19"/>
    <mergeCell ref="D23:G23"/>
    <mergeCell ref="D54:G54"/>
    <mergeCell ref="D35:G35"/>
    <mergeCell ref="B37:G37"/>
    <mergeCell ref="D69:G69"/>
    <mergeCell ref="D20:G20"/>
    <mergeCell ref="D34:G34"/>
    <mergeCell ref="D63:G63"/>
    <mergeCell ref="D10:G10"/>
    <mergeCell ref="B68:G68"/>
    <mergeCell ref="D22:G22"/>
    <mergeCell ref="B51:G51"/>
    <mergeCell ref="D31:G31"/>
    <mergeCell ref="D65:G65"/>
    <mergeCell ref="B5:G5"/>
    <mergeCell ref="B76:G76"/>
    <mergeCell ref="D52:G52"/>
    <mergeCell ref="D21:G21"/>
    <mergeCell ref="B4:G4"/>
    <mergeCell ref="B26:G26"/>
    <mergeCell ref="D11:G11"/>
    <mergeCell ref="D13:G13"/>
    <mergeCell ref="D27:G27"/>
    <mergeCell ref="D49:G49"/>
    <mergeCell ref="D57:G57"/>
    <mergeCell ref="B7:G7"/>
    <mergeCell ref="D32:G32"/>
    <mergeCell ref="D70:G70"/>
    <mergeCell ref="D17:G17"/>
    <mergeCell ref="D61:G61"/>
    <mergeCell ref="D75:G75"/>
    <mergeCell ref="D53:G53"/>
    <mergeCell ref="D66:G66"/>
    <mergeCell ref="D16:G16"/>
    <mergeCell ref="B58:G58"/>
    <mergeCell ref="D28:G28"/>
    <mergeCell ref="D62:G6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2026-08-14T17:20:38Z</dcterms:created>
  <dcterms:modified xmlns:dcterms="http://purl.org/dc/terms/" xmlns:xsi="http://www.w3.org/2001/XMLSchema-instance" xsi:type="dcterms:W3CDTF">2026-08-14T17:20:38Z</dcterms:modified>
</cp:coreProperties>
</file>