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C:\Users\MIDAS\OneDrive\Claude\Personal\atlas\05-Tech\stdsquare-hugo\static\excel\"/>
    </mc:Choice>
  </mc:AlternateContent>
  <xr:revisionPtr revIDLastSave="0" documentId="13_ncr:1_{8F887C7D-7987-4A97-96E1-23FCF73B5D92}" xr6:coauthVersionLast="47" xr6:coauthVersionMax="47" xr10:uidLastSave="{00000000-0000-0000-0000-000000000000}"/>
  <bookViews>
    <workbookView xWindow="-120" yWindow="-120" windowWidth="27240" windowHeight="16470" xr2:uid="{00000000-000D-0000-FFFF-FFFF00000000}"/>
  </bookViews>
  <sheets>
    <sheet name="Ringkasan" sheetId="1" r:id="rId1"/>
    <sheet name="Kalkulasi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52" i="2" l="1"/>
  <c r="C51" i="2"/>
  <c r="C49" i="2"/>
  <c r="C47" i="2"/>
  <c r="C48" i="2" s="1"/>
  <c r="C29" i="2"/>
  <c r="C28" i="2"/>
  <c r="C25" i="2"/>
  <c r="C26" i="2" s="1"/>
  <c r="C13" i="1" s="1"/>
  <c r="C22" i="2"/>
  <c r="C21" i="2"/>
  <c r="C20" i="2"/>
  <c r="C19" i="2"/>
  <c r="C17" i="1"/>
  <c r="C16" i="1"/>
  <c r="C23" i="2" l="1"/>
  <c r="C24" i="2" s="1"/>
  <c r="C12" i="1" s="1"/>
  <c r="C50" i="2"/>
  <c r="C15" i="1" s="1"/>
  <c r="C27" i="2" l="1"/>
  <c r="C14" i="1" s="1"/>
</calcChain>
</file>

<file path=xl/sharedStrings.xml><?xml version="1.0" encoding="utf-8"?>
<sst xmlns="http://schemas.openxmlformats.org/spreadsheetml/2006/main" count="122" uniqueCount="111">
  <si>
    <t>MARGINAL ANALYSIS KREDIT — EKONOMI MANAJERIAL LK</t>
  </si>
  <si>
    <t>Magister Manajemen · Ekonomi Manajerial Lembaga Keuangan · Pertemuan 1  ·  Sumber contoh: deck pertemuan-01.md (Margin Analysis Pencairan Kredit Tambahan + Adverse Selection Screening)</t>
  </si>
  <si>
    <t>CONTOH PADA DECK (ANGKA SAMA)</t>
  </si>
  <si>
    <t>Contoh utama deck</t>
  </si>
  <si>
    <t>Dana Rp 100 M; CoF 6%; kredit BB+ 11% (EL 2%, op 0,5%) vs SUN 6,8%; pajak 22%</t>
  </si>
  <si>
    <t>Hasil deck (A vs B)</t>
  </si>
  <si>
    <t>Laba stl pajak A Rp 1,95 M vs B Rp 0,624 M -&gt; rasio ~3,1x (kredit menang)</t>
  </si>
  <si>
    <t>Catatan modal deck</t>
  </si>
  <si>
    <t>Kredit ATMR 100% (modal ekstra Rp 8 M asumsi CAR 8%) vs SUN 0% — inti RAROC</t>
  </si>
  <si>
    <t>Contoh screening deck</t>
  </si>
  <si>
    <t>KTA flat 18% (PD campuran 5,6%, EL Rp 672 rb) vs risk-based 14%/22%</t>
  </si>
  <si>
    <t>HASIL UTAMA — LIVE DARI SHEET KALKULASI</t>
  </si>
  <si>
    <t>Laba setelah pajak — kredit (A)</t>
  </si>
  <si>
    <t>rumus hidup — ikut berubah saat INPUT diedit</t>
  </si>
  <si>
    <t>Laba setelah pajak — SUN (B)</t>
  </si>
  <si>
    <t>Rasio laba A / B</t>
  </si>
  <si>
    <t>Margin marjinal KTA flat (A)</t>
  </si>
  <si>
    <t>Margin KTA risk-based low-risk (B)</t>
  </si>
  <si>
    <t>Margin KTA risk-based high-risk (B)</t>
  </si>
  <si>
    <t>CATATAN</t>
  </si>
  <si>
    <t>Satuan bagian A: Rp miliar; bagian B: rupiah penuh per debitur.</t>
  </si>
  <si>
    <t>Deck menghitung margin strategi B dengan biaya op marjinal 1% per segmen (flat 2%) — input dipisah agar keempat angka deck (2.528.000 / 2.360.000 / 3.240.000) terreproduksi oleh formula hidup.</t>
  </si>
  <si>
    <t>CARA PAKAI</t>
  </si>
  <si>
    <t>1. Buka sheet Kalkulasi; ubah hanya sel berlatar KUNING MUDA (INPUT).</t>
  </si>
  <si>
    <t>2. Semua langkah berhitung memakai FORMULA HIDUP (=SUM, =SQRT, =NORMSINV, dst) — jangan diketik ulang.</t>
  </si>
  <si>
    <t>3. OUTPUT utama berlatar hijau dan berborder; sheet Ringkasan ikut ter-update otomatis.</t>
  </si>
  <si>
    <t>INPUT (kuning muda)</t>
  </si>
  <si>
    <t>sel yang boleh Anda ubah</t>
  </si>
  <si>
    <t>Formula langkah</t>
  </si>
  <si>
    <t>sel hitam = perhitungan otomatis</t>
  </si>
  <si>
    <t>OUTPUT (hijau, berborder)</t>
  </si>
  <si>
    <t>hasil kunci latihan</t>
  </si>
  <si>
    <t>MARGINAL ANALYSIS PENCAIRAN KREDIT TAMBAHAN</t>
  </si>
  <si>
    <t>Deck P1: dana menganggur Rp 100 M, CoF 6% — Opsi A kredit korporasi BB+ 11% (EL 2%, biaya op marjinal 0,5%) vs Opsi B SUN 10-thn 6,8%; pajak 22%. Bagian B: adverse selection screening KTA (flat vs risk-based).</t>
  </si>
  <si>
    <t>A. HITUNG DARI NOL — KREDIT BB+ vs SUN (dana menganggur)</t>
  </si>
  <si>
    <t>INPUT — ubah sel kuning muda</t>
  </si>
  <si>
    <t>Dana yang ditanamkan (Rp miliar)</t>
  </si>
  <si>
    <t>deck: Rp 100 M dana menganggur</t>
  </si>
  <si>
    <t>Cost of funds (CoF)</t>
  </si>
  <si>
    <t>deck: 6%</t>
  </si>
  <si>
    <t>Bunga kredit korporasi BB+ (opsi A)</t>
  </si>
  <si>
    <t>deck: 11%</t>
  </si>
  <si>
    <t>Expected loss kredit (PD x LGD ringkas)</t>
  </si>
  <si>
    <t>deck: 2%</t>
  </si>
  <si>
    <t>Biaya operasional marjinal</t>
  </si>
  <si>
    <t>deck: 0,5%</t>
  </si>
  <si>
    <t>Yield SUN 10-thn (opsi B)</t>
  </si>
  <si>
    <t>deck: 6,8% (risk-free)</t>
  </si>
  <si>
    <t>Pajak PPh Badan</t>
  </si>
  <si>
    <t>deck: 22%</t>
  </si>
  <si>
    <t>Bobot ATMR kredit korporasi</t>
  </si>
  <si>
    <t>deck: 100%</t>
  </si>
  <si>
    <t>Bobot ATMR SUN</t>
  </si>
  <si>
    <t>deck: 0% (risk-free)</t>
  </si>
  <si>
    <t>Asumsi CAR minimum</t>
  </si>
  <si>
    <t>deck: 8%</t>
  </si>
  <si>
    <t>LANGKAH — formula hidup (tabel deck)</t>
  </si>
  <si>
    <t>1. Pendapatan bunga (A) = dana x 11%</t>
  </si>
  <si>
    <t>Rp 11,00 M</t>
  </si>
  <si>
    <t>2. Beban dana = dana x CoF</t>
  </si>
  <si>
    <t>Rp 6,00 M</t>
  </si>
  <si>
    <t>3. Expected loss = dana x 2%</t>
  </si>
  <si>
    <t>Rp 2,00 M</t>
  </si>
  <si>
    <t>4. Biaya op marjinal = dana x 0,5%</t>
  </si>
  <si>
    <t>Rp 0,50 M</t>
  </si>
  <si>
    <t>5. Margin pra-pajak (A) = 11 - 6 - 2 - 0,5</t>
  </si>
  <si>
    <t>(11 - 6 - 2 - 0,5)% x Rp 100 M = Rp 2,50 M</t>
  </si>
  <si>
    <t>6. Laba setelah pajak (A)</t>
  </si>
  <si>
    <t>2,5 x 0,78 = Rp 1,95 M</t>
  </si>
  <si>
    <t>7. Margin SUN (B) = 6,8 - 6,0</t>
  </si>
  <si>
    <t>0,8% x Rp 100 M = Rp 0,80 M</t>
  </si>
  <si>
    <t>8. Laba setelah pajak (B) SUN</t>
  </si>
  <si>
    <t>0,8 x 0,78 = Rp 0,624 M</t>
  </si>
  <si>
    <t>9. Rasio laba A / B</t>
  </si>
  <si>
    <t>deck: ~3,1x (kredit menang rupiah)</t>
  </si>
  <si>
    <t>10. Modal terikat kredit = dana x bobot 100% x CAR</t>
  </si>
  <si>
    <t>Rp 8 M modal ekstra utk kredit</t>
  </si>
  <si>
    <t>11. Modal terikat SUN = dana x bobot 0% x CAR</t>
  </si>
  <si>
    <t>Rp 0 — SUN tidak mengikat modal</t>
  </si>
  <si>
    <t>Kesimpulan deck: kredit menang ~3,1x secara rupiah, TAPI konsumsi modal (ATMR 100% vs 0%) — trade-off profit vs modal adalah inti RAROC (P10).</t>
  </si>
  <si>
    <t>B. HITUNG DARI NOL — ADVERSE SELECTION: FLAT vs RISK-BASED KTA</t>
  </si>
  <si>
    <t>Skenario deck: (A) flat 18% menarik 60% debitur berisiko (PD 8%) + 40% aman (PD 2%); (B) risk-based 14% low-risk + 22% high-risk. Pinjaman rata-rata Rp 20 juta, LGD 60%.</t>
  </si>
  <si>
    <t>Pinjaman rata-rata per debitur (Rp)</t>
  </si>
  <si>
    <t>deck: Rp 20 juta</t>
  </si>
  <si>
    <t>LGD</t>
  </si>
  <si>
    <t>deck: 60%</t>
  </si>
  <si>
    <t>Porsi debitur high-risk di pool flat</t>
  </si>
  <si>
    <t>deck: 60% (sisanya 40%)</t>
  </si>
  <si>
    <t>PD debitur high-risk</t>
  </si>
  <si>
    <t>PD debitur low-risk</t>
  </si>
  <si>
    <t>Bunga flat (strategi A)</t>
  </si>
  <si>
    <t>deck: 18%</t>
  </si>
  <si>
    <t>Bunga low-risk (strategi B)</t>
  </si>
  <si>
    <t>deck: 14%</t>
  </si>
  <si>
    <t>Bunga high-risk (strategi B)</t>
  </si>
  <si>
    <t>Biaya operasional strategi flat (A)</t>
  </si>
  <si>
    <t>Biaya op marjinal segmen risk-based (B)</t>
  </si>
  <si>
    <t>deck menghitung margin B dg biaya marjinal 1% per segmen</t>
  </si>
  <si>
    <t>1. PD campuran (A) = 60% x 8% + 40% x 2%</t>
  </si>
  <si>
    <t>deck: 5,6%</t>
  </si>
  <si>
    <t>2. EL per debitur (A) = 5,6% x 60% x Rp 20 jt</t>
  </si>
  <si>
    <t>deck: Rp 672.000</t>
  </si>
  <si>
    <t>3. Pendapatan bunga (A) = 20 jt x 18%</t>
  </si>
  <si>
    <t>deck: Rp 3.600.000</t>
  </si>
  <si>
    <t>4. Margin marjinal (A) = 3.600 - 672 - (20 jt x 2%)</t>
  </si>
  <si>
    <t>deck: Rp 2.528.000</t>
  </si>
  <si>
    <t>5. Margin low-risk (B) = (20jt x 14%) - EL - op</t>
  </si>
  <si>
    <t>deck: Rp 2.360.000</t>
  </si>
  <si>
    <t>6. Margin high-risk (B) = (20jt x 22%) - EL - op</t>
  </si>
  <si>
    <t>deck: Rp 3.240.000</t>
  </si>
  <si>
    <t>Kesimpulan deck: risk-based pricing profitable di kedua segmen; flat mensubsidi high-risk dan menghukum low-risk — mekanisme ekonomi anti adverse selection (Akerlof 1970).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</si>
</sst>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%"/>
    <numFmt numFmtId="165" formatCode="0.00&quot;x&quot;"/>
    <numFmt numFmtId="166" formatCode="&quot;Rp&quot;#,##0"/>
  </numFmts>
  <fonts count="7" x14ac:knownFonts="1">
    <font>
      <sz val="11"/>
      <color theme="1"/>
      <name val="Calibri"/>
      <family val="2"/>
      <scheme val="minor"/>
    </font>
    <font>
      <b/>
      <sz val="11"/>
      <color rgb="FFFFFFFF"/>
      <name val="Calibri"/>
    </font>
    <font>
      <i/>
      <sz val="10"/>
      <color rgb="FF555555"/>
      <name val="Calibri"/>
    </font>
    <font>
      <b/>
      <sz val="11"/>
      <color rgb="FF000000"/>
      <name val="Calibri"/>
    </font>
    <font>
      <sz val="11"/>
      <color rgb="FF000000"/>
      <name val="Calibri"/>
    </font>
    <font>
      <b/>
      <sz val="11"/>
      <color rgb="FF1F4E79"/>
      <name val="Calibri"/>
    </font>
    <font>
      <b/>
      <sz val="11"/>
      <color rgb="FF1B5E20"/>
      <name val="Calibri"/>
    </font>
  </fonts>
  <fills count="7">
    <fill>
      <patternFill patternType="none"/>
    </fill>
    <fill>
      <patternFill patternType="gray125"/>
    </fill>
    <fill>
      <patternFill patternType="solid">
        <fgColor rgb="FF00C853"/>
      </patternFill>
    </fill>
    <fill>
      <patternFill patternType="solid">
        <fgColor rgb="FFE8F5E9"/>
      </patternFill>
    </fill>
    <fill>
      <patternFill patternType="solid">
        <fgColor rgb="FFFFF9C4"/>
      </patternFill>
    </fill>
    <fill>
      <patternFill patternType="solid">
        <fgColor rgb="FFFFF59D"/>
      </patternFill>
    </fill>
    <fill>
      <patternFill patternType="solid">
        <fgColor rgb="FFC8E6C9"/>
      </patternFill>
    </fill>
  </fills>
  <borders count="4">
    <border>
      <left/>
      <right/>
      <top/>
      <bottom/>
      <diagonal/>
    </border>
    <border>
      <left style="thin">
        <color rgb="FFBBBBBB"/>
      </left>
      <right style="thin">
        <color rgb="FFBBBBBB"/>
      </right>
      <top style="thin">
        <color rgb="FFBBBBBB"/>
      </top>
      <bottom style="thin">
        <color rgb="FFBBBBBB"/>
      </bottom>
      <diagonal/>
    </border>
    <border>
      <left/>
      <right/>
      <top style="thin">
        <color rgb="FFBBBBBB"/>
      </top>
      <bottom style="thin">
        <color rgb="FFBBBBBB"/>
      </bottom>
      <diagonal/>
    </border>
    <border>
      <left/>
      <right style="thin">
        <color rgb="FFBBBBBB"/>
      </right>
      <top style="thin">
        <color rgb="FFBBBBBB"/>
      </top>
      <bottom style="thin">
        <color rgb="FFBBBBBB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165" fontId="6" fillId="6" borderId="1" xfId="0" applyNumberFormat="1" applyFont="1" applyFill="1" applyBorder="1" applyAlignment="1">
      <alignment horizontal="center" vertical="center" wrapText="1"/>
    </xf>
    <xf numFmtId="166" fontId="6" fillId="6" borderId="1" xfId="0" applyNumberFormat="1" applyFont="1" applyFill="1" applyBorder="1" applyAlignment="1">
      <alignment horizontal="center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6" fillId="6" borderId="1" xfId="0" applyFont="1" applyFill="1" applyBorder="1" applyAlignment="1">
      <alignment horizontal="left" vertical="center" wrapText="1"/>
    </xf>
    <xf numFmtId="3" fontId="5" fillId="4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10" fontId="5" fillId="4" borderId="1" xfId="0" applyNumberFormat="1" applyFont="1" applyFill="1" applyBorder="1" applyAlignment="1">
      <alignment horizontal="center" vertical="center" wrapText="1"/>
    </xf>
    <xf numFmtId="164" fontId="5" fillId="4" borderId="1" xfId="0" applyNumberFormat="1" applyFont="1" applyFill="1" applyBorder="1" applyAlignment="1">
      <alignment horizontal="center" vertical="center" wrapText="1"/>
    </xf>
    <xf numFmtId="4" fontId="4" fillId="0" borderId="1" xfId="0" applyNumberFormat="1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left" vertical="center" wrapText="1"/>
    </xf>
    <xf numFmtId="166" fontId="5" fillId="4" borderId="1" xfId="0" applyNumberFormat="1" applyFont="1" applyFill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166" fontId="4" fillId="0" borderId="1" xfId="0" applyNumberFormat="1" applyFont="1" applyBorder="1" applyAlignment="1">
      <alignment horizontal="center" vertical="center" wrapText="1"/>
    </xf>
    <xf numFmtId="166" fontId="6" fillId="6" borderId="1" xfId="0" applyNumberFormat="1" applyFont="1" applyFill="1" applyBorder="1" applyAlignment="1">
      <alignment horizontal="center" vertical="center" wrapText="1"/>
    </xf>
    <xf numFmtId="0" fontId="0" fillId="0" borderId="3" xfId="0" applyBorder="1"/>
    <xf numFmtId="0" fontId="4" fillId="0" borderId="1" xfId="0" applyFont="1" applyBorder="1" applyAlignment="1">
      <alignment horizontal="left" vertical="center" wrapText="1"/>
    </xf>
    <xf numFmtId="0" fontId="0" fillId="0" borderId="2" xfId="0" applyBorder="1"/>
    <xf numFmtId="165" fontId="6" fillId="6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horizontal="center" vertical="center" wrapText="1"/>
    </xf>
    <xf numFmtId="4" fontId="6" fillId="6" borderId="1" xfId="0" applyNumberFormat="1" applyFont="1" applyFill="1" applyBorder="1" applyAlignment="1">
      <alignment horizontal="center" vertical="center" wrapText="1"/>
    </xf>
    <xf numFmtId="0" fontId="3" fillId="3" borderId="0" xfId="0" applyFont="1" applyFill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30"/>
  <sheetViews>
    <sheetView showGridLines="0" tabSelected="1" workbookViewId="0"/>
  </sheetViews>
  <sheetFormatPr defaultRowHeight="15" x14ac:dyDescent="0.25"/>
  <cols>
    <col min="1" max="1" width="3" customWidth="1"/>
    <col min="2" max="2" width="44" customWidth="1"/>
    <col min="3" max="3" width="26" customWidth="1"/>
    <col min="4" max="4" width="24" customWidth="1"/>
    <col min="5" max="5" width="58" customWidth="1"/>
  </cols>
  <sheetData>
    <row r="2" spans="2:5" ht="27.95" customHeight="1" x14ac:dyDescent="0.25">
      <c r="B2" s="25" t="s">
        <v>0</v>
      </c>
      <c r="C2" s="24"/>
      <c r="D2" s="24"/>
      <c r="E2" s="24"/>
    </row>
    <row r="3" spans="2:5" ht="30" customHeight="1" x14ac:dyDescent="0.25">
      <c r="B3" s="26" t="s">
        <v>1</v>
      </c>
      <c r="C3" s="24"/>
      <c r="D3" s="24"/>
      <c r="E3" s="24"/>
    </row>
    <row r="5" spans="2:5" ht="21.95" customHeight="1" x14ac:dyDescent="0.25">
      <c r="B5" s="25" t="s">
        <v>2</v>
      </c>
      <c r="C5" s="24"/>
      <c r="D5" s="24"/>
      <c r="E5" s="24"/>
    </row>
    <row r="6" spans="2:5" x14ac:dyDescent="0.25">
      <c r="B6" s="1" t="s">
        <v>3</v>
      </c>
      <c r="C6" s="20" t="s">
        <v>4</v>
      </c>
      <c r="D6" s="21"/>
      <c r="E6" s="19"/>
    </row>
    <row r="7" spans="2:5" x14ac:dyDescent="0.25">
      <c r="B7" s="1" t="s">
        <v>5</v>
      </c>
      <c r="C7" s="20" t="s">
        <v>6</v>
      </c>
      <c r="D7" s="21"/>
      <c r="E7" s="19"/>
    </row>
    <row r="8" spans="2:5" x14ac:dyDescent="0.25">
      <c r="B8" s="1" t="s">
        <v>7</v>
      </c>
      <c r="C8" s="20" t="s">
        <v>8</v>
      </c>
      <c r="D8" s="21"/>
      <c r="E8" s="19"/>
    </row>
    <row r="9" spans="2:5" x14ac:dyDescent="0.25">
      <c r="B9" s="1" t="s">
        <v>9</v>
      </c>
      <c r="C9" s="20" t="s">
        <v>10</v>
      </c>
      <c r="D9" s="21"/>
      <c r="E9" s="19"/>
    </row>
    <row r="11" spans="2:5" ht="21.95" customHeight="1" x14ac:dyDescent="0.25">
      <c r="B11" s="25" t="s">
        <v>11</v>
      </c>
      <c r="C11" s="24"/>
      <c r="D11" s="24"/>
      <c r="E11" s="24"/>
    </row>
    <row r="12" spans="2:5" x14ac:dyDescent="0.25">
      <c r="B12" s="2" t="s">
        <v>12</v>
      </c>
      <c r="C12" s="27">
        <f>Kalkulasi!C24</f>
        <v>1.9500000000000002</v>
      </c>
      <c r="D12" s="19"/>
      <c r="E12" s="4" t="s">
        <v>13</v>
      </c>
    </row>
    <row r="13" spans="2:5" x14ac:dyDescent="0.25">
      <c r="B13" s="2" t="s">
        <v>14</v>
      </c>
      <c r="C13" s="27">
        <f>Kalkulasi!C26</f>
        <v>0.62400000000000055</v>
      </c>
      <c r="D13" s="19"/>
      <c r="E13" s="4" t="s">
        <v>13</v>
      </c>
    </row>
    <row r="14" spans="2:5" x14ac:dyDescent="0.25">
      <c r="B14" s="2" t="s">
        <v>15</v>
      </c>
      <c r="C14" s="22">
        <f>Kalkulasi!C27</f>
        <v>3.1249999999999973</v>
      </c>
      <c r="D14" s="19"/>
      <c r="E14" s="4" t="s">
        <v>13</v>
      </c>
    </row>
    <row r="15" spans="2:5" x14ac:dyDescent="0.25">
      <c r="B15" s="2" t="s">
        <v>16</v>
      </c>
      <c r="C15" s="18">
        <f>Kalkulasi!C50</f>
        <v>2528000</v>
      </c>
      <c r="D15" s="19"/>
      <c r="E15" s="4" t="s">
        <v>13</v>
      </c>
    </row>
    <row r="16" spans="2:5" x14ac:dyDescent="0.25">
      <c r="B16" s="2" t="s">
        <v>17</v>
      </c>
      <c r="C16" s="18">
        <f>Kalkulasi!C51</f>
        <v>2360000.0000000005</v>
      </c>
      <c r="D16" s="19"/>
      <c r="E16" s="4" t="s">
        <v>13</v>
      </c>
    </row>
    <row r="17" spans="2:5" x14ac:dyDescent="0.25">
      <c r="B17" s="2" t="s">
        <v>18</v>
      </c>
      <c r="C17" s="18">
        <f>Kalkulasi!C52</f>
        <v>3240000</v>
      </c>
      <c r="D17" s="19"/>
      <c r="E17" s="4" t="s">
        <v>13</v>
      </c>
    </row>
    <row r="19" spans="2:5" ht="21.95" customHeight="1" x14ac:dyDescent="0.25">
      <c r="B19" s="25" t="s">
        <v>19</v>
      </c>
      <c r="C19" s="24"/>
      <c r="D19" s="24"/>
      <c r="E19" s="24"/>
    </row>
    <row r="20" spans="2:5" x14ac:dyDescent="0.25">
      <c r="B20" s="23" t="s">
        <v>20</v>
      </c>
      <c r="C20" s="24"/>
      <c r="D20" s="24"/>
      <c r="E20" s="24"/>
    </row>
    <row r="21" spans="2:5" x14ac:dyDescent="0.25">
      <c r="B21" s="23" t="s">
        <v>21</v>
      </c>
      <c r="C21" s="24"/>
      <c r="D21" s="24"/>
      <c r="E21" s="24"/>
    </row>
    <row r="23" spans="2:5" ht="21.95" customHeight="1" x14ac:dyDescent="0.25">
      <c r="B23" s="25" t="s">
        <v>22</v>
      </c>
      <c r="C23" s="24"/>
      <c r="D23" s="24"/>
      <c r="E23" s="24"/>
    </row>
    <row r="24" spans="2:5" x14ac:dyDescent="0.25">
      <c r="B24" s="23" t="s">
        <v>23</v>
      </c>
      <c r="C24" s="24"/>
      <c r="D24" s="24"/>
      <c r="E24" s="24"/>
    </row>
    <row r="25" spans="2:5" x14ac:dyDescent="0.25">
      <c r="B25" s="23" t="s">
        <v>24</v>
      </c>
      <c r="C25" s="24"/>
      <c r="D25" s="24"/>
      <c r="E25" s="24"/>
    </row>
    <row r="26" spans="2:5" x14ac:dyDescent="0.25">
      <c r="B26" s="23" t="s">
        <v>25</v>
      </c>
      <c r="C26" s="24"/>
      <c r="D26" s="24"/>
      <c r="E26" s="24"/>
    </row>
    <row r="28" spans="2:5" x14ac:dyDescent="0.25">
      <c r="B28" s="7" t="s">
        <v>26</v>
      </c>
      <c r="C28" s="4" t="s">
        <v>27</v>
      </c>
    </row>
    <row r="29" spans="2:5" ht="25.5" x14ac:dyDescent="0.25">
      <c r="B29" s="1" t="s">
        <v>28</v>
      </c>
      <c r="C29" s="4" t="s">
        <v>29</v>
      </c>
    </row>
    <row r="30" spans="2:5" x14ac:dyDescent="0.25">
      <c r="B30" s="8" t="s">
        <v>30</v>
      </c>
      <c r="C30" s="4" t="s">
        <v>31</v>
      </c>
    </row>
  </sheetData>
  <mergeCells count="21">
    <mergeCell ref="B2:E2"/>
    <mergeCell ref="C17:D17"/>
    <mergeCell ref="C6:E6"/>
    <mergeCell ref="B23:E23"/>
    <mergeCell ref="C13:D13"/>
    <mergeCell ref="B19:E19"/>
    <mergeCell ref="B26:E26"/>
    <mergeCell ref="C16:D16"/>
    <mergeCell ref="C8:E8"/>
    <mergeCell ref="B25:E25"/>
    <mergeCell ref="B3:E3"/>
    <mergeCell ref="C7:E7"/>
    <mergeCell ref="C12:D12"/>
    <mergeCell ref="B21:E21"/>
    <mergeCell ref="B11:E11"/>
    <mergeCell ref="C15:D15"/>
    <mergeCell ref="C9:E9"/>
    <mergeCell ref="C14:D14"/>
    <mergeCell ref="B24:E24"/>
    <mergeCell ref="B5:E5"/>
    <mergeCell ref="B20:E2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E53"/>
  <sheetViews>
    <sheetView showGridLines="0" workbookViewId="0"/>
  </sheetViews>
  <sheetFormatPr defaultRowHeight="15" x14ac:dyDescent="0.25"/>
  <cols>
    <col min="1" max="1" width="3" customWidth="1"/>
    <col min="2" max="2" width="44" customWidth="1"/>
    <col min="3" max="4" width="17" customWidth="1"/>
    <col min="5" max="5" width="62" customWidth="1"/>
  </cols>
  <sheetData>
    <row r="2" spans="2:5" ht="27.95" customHeight="1" x14ac:dyDescent="0.25">
      <c r="B2" s="25" t="s">
        <v>32</v>
      </c>
      <c r="C2" s="24"/>
      <c r="D2" s="24"/>
      <c r="E2" s="24"/>
    </row>
    <row r="3" spans="2:5" ht="30" customHeight="1" x14ac:dyDescent="0.25">
      <c r="B3" s="26" t="s">
        <v>33</v>
      </c>
      <c r="C3" s="24"/>
      <c r="D3" s="24"/>
      <c r="E3" s="24"/>
    </row>
    <row r="5" spans="2:5" ht="21.95" customHeight="1" x14ac:dyDescent="0.25">
      <c r="B5" s="25" t="s">
        <v>34</v>
      </c>
      <c r="C5" s="24"/>
      <c r="D5" s="24"/>
      <c r="E5" s="24"/>
    </row>
    <row r="6" spans="2:5" x14ac:dyDescent="0.25">
      <c r="B6" s="28" t="s">
        <v>35</v>
      </c>
      <c r="C6" s="24"/>
      <c r="D6" s="24"/>
      <c r="E6" s="24"/>
    </row>
    <row r="7" spans="2:5" x14ac:dyDescent="0.25">
      <c r="B7" s="1" t="s">
        <v>36</v>
      </c>
      <c r="C7" s="9">
        <v>100</v>
      </c>
      <c r="E7" s="10" t="s">
        <v>37</v>
      </c>
    </row>
    <row r="8" spans="2:5" x14ac:dyDescent="0.25">
      <c r="B8" s="1" t="s">
        <v>38</v>
      </c>
      <c r="C8" s="11">
        <v>0.06</v>
      </c>
      <c r="E8" s="10" t="s">
        <v>39</v>
      </c>
    </row>
    <row r="9" spans="2:5" x14ac:dyDescent="0.25">
      <c r="B9" s="1" t="s">
        <v>40</v>
      </c>
      <c r="C9" s="11">
        <v>0.11</v>
      </c>
      <c r="E9" s="10" t="s">
        <v>41</v>
      </c>
    </row>
    <row r="10" spans="2:5" x14ac:dyDescent="0.25">
      <c r="B10" s="1" t="s">
        <v>42</v>
      </c>
      <c r="C10" s="12">
        <v>0.02</v>
      </c>
      <c r="E10" s="10" t="s">
        <v>43</v>
      </c>
    </row>
    <row r="11" spans="2:5" x14ac:dyDescent="0.25">
      <c r="B11" s="1" t="s">
        <v>44</v>
      </c>
      <c r="C11" s="11">
        <v>5.0000000000000001E-3</v>
      </c>
      <c r="E11" s="10" t="s">
        <v>45</v>
      </c>
    </row>
    <row r="12" spans="2:5" x14ac:dyDescent="0.25">
      <c r="B12" s="1" t="s">
        <v>46</v>
      </c>
      <c r="C12" s="11">
        <v>6.8000000000000005E-2</v>
      </c>
      <c r="E12" s="10" t="s">
        <v>47</v>
      </c>
    </row>
    <row r="13" spans="2:5" x14ac:dyDescent="0.25">
      <c r="B13" s="1" t="s">
        <v>48</v>
      </c>
      <c r="C13" s="12">
        <v>0.22</v>
      </c>
      <c r="E13" s="10" t="s">
        <v>49</v>
      </c>
    </row>
    <row r="14" spans="2:5" x14ac:dyDescent="0.25">
      <c r="B14" s="1" t="s">
        <v>50</v>
      </c>
      <c r="C14" s="12">
        <v>1</v>
      </c>
      <c r="E14" s="10" t="s">
        <v>51</v>
      </c>
    </row>
    <row r="15" spans="2:5" x14ac:dyDescent="0.25">
      <c r="B15" s="1" t="s">
        <v>52</v>
      </c>
      <c r="C15" s="12">
        <v>0</v>
      </c>
      <c r="E15" s="10" t="s">
        <v>53</v>
      </c>
    </row>
    <row r="16" spans="2:5" x14ac:dyDescent="0.25">
      <c r="B16" s="1" t="s">
        <v>54</v>
      </c>
      <c r="C16" s="12">
        <v>0.08</v>
      </c>
      <c r="E16" s="10" t="s">
        <v>55</v>
      </c>
    </row>
    <row r="18" spans="2:5" x14ac:dyDescent="0.25">
      <c r="B18" s="28" t="s">
        <v>56</v>
      </c>
      <c r="C18" s="24"/>
      <c r="D18" s="24"/>
      <c r="E18" s="24"/>
    </row>
    <row r="19" spans="2:5" x14ac:dyDescent="0.25">
      <c r="B19" s="1" t="s">
        <v>57</v>
      </c>
      <c r="C19" s="13">
        <f>C7*C9</f>
        <v>11</v>
      </c>
      <c r="E19" s="10" t="s">
        <v>58</v>
      </c>
    </row>
    <row r="20" spans="2:5" x14ac:dyDescent="0.25">
      <c r="B20" s="1" t="s">
        <v>59</v>
      </c>
      <c r="C20" s="13">
        <f>C7*C8</f>
        <v>6</v>
      </c>
      <c r="E20" s="10" t="s">
        <v>60</v>
      </c>
    </row>
    <row r="21" spans="2:5" x14ac:dyDescent="0.25">
      <c r="B21" s="1" t="s">
        <v>61</v>
      </c>
      <c r="C21" s="13">
        <f>C7*C10</f>
        <v>2</v>
      </c>
      <c r="E21" s="10" t="s">
        <v>62</v>
      </c>
    </row>
    <row r="22" spans="2:5" x14ac:dyDescent="0.25">
      <c r="B22" s="1" t="s">
        <v>63</v>
      </c>
      <c r="C22" s="13">
        <f>C7*C11</f>
        <v>0.5</v>
      </c>
      <c r="E22" s="10" t="s">
        <v>64</v>
      </c>
    </row>
    <row r="23" spans="2:5" x14ac:dyDescent="0.25">
      <c r="B23" s="1" t="s">
        <v>65</v>
      </c>
      <c r="C23" s="13">
        <f>C19-C20-C21-C22</f>
        <v>2.5</v>
      </c>
      <c r="E23" s="10" t="s">
        <v>66</v>
      </c>
    </row>
    <row r="24" spans="2:5" x14ac:dyDescent="0.25">
      <c r="B24" s="14" t="s">
        <v>67</v>
      </c>
      <c r="C24" s="3">
        <f>C23*(1-C13)</f>
        <v>1.9500000000000002</v>
      </c>
      <c r="E24" s="10" t="s">
        <v>68</v>
      </c>
    </row>
    <row r="25" spans="2:5" x14ac:dyDescent="0.25">
      <c r="B25" s="1" t="s">
        <v>69</v>
      </c>
      <c r="C25" s="13">
        <f>C7*(C12-C8)</f>
        <v>0.80000000000000071</v>
      </c>
      <c r="E25" s="10" t="s">
        <v>70</v>
      </c>
    </row>
    <row r="26" spans="2:5" x14ac:dyDescent="0.25">
      <c r="B26" s="14" t="s">
        <v>71</v>
      </c>
      <c r="C26" s="3">
        <f>C25*(1-C13)</f>
        <v>0.62400000000000055</v>
      </c>
      <c r="E26" s="10" t="s">
        <v>72</v>
      </c>
    </row>
    <row r="27" spans="2:5" x14ac:dyDescent="0.25">
      <c r="B27" s="14" t="s">
        <v>73</v>
      </c>
      <c r="C27" s="5">
        <f>C24/C26</f>
        <v>3.1249999999999973</v>
      </c>
      <c r="E27" s="10" t="s">
        <v>74</v>
      </c>
    </row>
    <row r="28" spans="2:5" ht="30" x14ac:dyDescent="0.25">
      <c r="B28" s="1" t="s">
        <v>75</v>
      </c>
      <c r="C28" s="13">
        <f>C7*C14*C16</f>
        <v>8</v>
      </c>
      <c r="E28" s="10" t="s">
        <v>76</v>
      </c>
    </row>
    <row r="29" spans="2:5" x14ac:dyDescent="0.25">
      <c r="B29" s="1" t="s">
        <v>77</v>
      </c>
      <c r="C29" s="13">
        <f>C7*C15*C16</f>
        <v>0</v>
      </c>
      <c r="E29" s="10" t="s">
        <v>78</v>
      </c>
    </row>
    <row r="30" spans="2:5" x14ac:dyDescent="0.25">
      <c r="B30" s="29" t="s">
        <v>79</v>
      </c>
      <c r="C30" s="24"/>
      <c r="D30" s="24"/>
      <c r="E30" s="24"/>
    </row>
    <row r="32" spans="2:5" ht="21.95" customHeight="1" x14ac:dyDescent="0.25">
      <c r="B32" s="25" t="s">
        <v>80</v>
      </c>
      <c r="C32" s="24"/>
      <c r="D32" s="24"/>
      <c r="E32" s="24"/>
    </row>
    <row r="33" spans="2:5" x14ac:dyDescent="0.25">
      <c r="B33" s="29" t="s">
        <v>81</v>
      </c>
      <c r="C33" s="24"/>
      <c r="D33" s="24"/>
      <c r="E33" s="24"/>
    </row>
    <row r="34" spans="2:5" x14ac:dyDescent="0.25">
      <c r="B34" s="28" t="s">
        <v>35</v>
      </c>
      <c r="C34" s="24"/>
      <c r="D34" s="24"/>
      <c r="E34" s="24"/>
    </row>
    <row r="35" spans="2:5" x14ac:dyDescent="0.25">
      <c r="B35" s="1" t="s">
        <v>82</v>
      </c>
      <c r="C35" s="15">
        <v>20000000</v>
      </c>
      <c r="E35" s="10" t="s">
        <v>83</v>
      </c>
    </row>
    <row r="36" spans="2:5" x14ac:dyDescent="0.25">
      <c r="B36" s="1" t="s">
        <v>84</v>
      </c>
      <c r="C36" s="12">
        <v>0.6</v>
      </c>
      <c r="E36" s="10" t="s">
        <v>85</v>
      </c>
    </row>
    <row r="37" spans="2:5" x14ac:dyDescent="0.25">
      <c r="B37" s="1" t="s">
        <v>86</v>
      </c>
      <c r="C37" s="12">
        <v>0.6</v>
      </c>
      <c r="E37" s="10" t="s">
        <v>87</v>
      </c>
    </row>
    <row r="38" spans="2:5" x14ac:dyDescent="0.25">
      <c r="B38" s="1" t="s">
        <v>88</v>
      </c>
      <c r="C38" s="12">
        <v>0.08</v>
      </c>
      <c r="E38" s="10" t="s">
        <v>55</v>
      </c>
    </row>
    <row r="39" spans="2:5" x14ac:dyDescent="0.25">
      <c r="B39" s="1" t="s">
        <v>89</v>
      </c>
      <c r="C39" s="12">
        <v>0.02</v>
      </c>
      <c r="E39" s="10" t="s">
        <v>43</v>
      </c>
    </row>
    <row r="40" spans="2:5" x14ac:dyDescent="0.25">
      <c r="B40" s="1" t="s">
        <v>90</v>
      </c>
      <c r="C40" s="12">
        <v>0.18</v>
      </c>
      <c r="E40" s="10" t="s">
        <v>91</v>
      </c>
    </row>
    <row r="41" spans="2:5" x14ac:dyDescent="0.25">
      <c r="B41" s="1" t="s">
        <v>92</v>
      </c>
      <c r="C41" s="12">
        <v>0.14000000000000001</v>
      </c>
      <c r="E41" s="10" t="s">
        <v>93</v>
      </c>
    </row>
    <row r="42" spans="2:5" x14ac:dyDescent="0.25">
      <c r="B42" s="1" t="s">
        <v>94</v>
      </c>
      <c r="C42" s="12">
        <v>0.22</v>
      </c>
      <c r="E42" s="10" t="s">
        <v>49</v>
      </c>
    </row>
    <row r="43" spans="2:5" x14ac:dyDescent="0.25">
      <c r="B43" s="1" t="s">
        <v>95</v>
      </c>
      <c r="C43" s="12">
        <v>0.02</v>
      </c>
      <c r="E43" s="10" t="s">
        <v>43</v>
      </c>
    </row>
    <row r="44" spans="2:5" x14ac:dyDescent="0.25">
      <c r="B44" s="1" t="s">
        <v>96</v>
      </c>
      <c r="C44" s="12">
        <v>0.01</v>
      </c>
      <c r="E44" s="10" t="s">
        <v>97</v>
      </c>
    </row>
    <row r="46" spans="2:5" x14ac:dyDescent="0.25">
      <c r="B46" s="28" t="s">
        <v>56</v>
      </c>
      <c r="C46" s="24"/>
      <c r="D46" s="24"/>
      <c r="E46" s="24"/>
    </row>
    <row r="47" spans="2:5" x14ac:dyDescent="0.25">
      <c r="B47" s="1" t="s">
        <v>98</v>
      </c>
      <c r="C47" s="16">
        <f>C37*C38+(1-C37)*C39</f>
        <v>5.6000000000000001E-2</v>
      </c>
      <c r="E47" s="10" t="s">
        <v>99</v>
      </c>
    </row>
    <row r="48" spans="2:5" x14ac:dyDescent="0.25">
      <c r="B48" s="1" t="s">
        <v>100</v>
      </c>
      <c r="C48" s="17">
        <f>C47*C36*C35</f>
        <v>672000</v>
      </c>
      <c r="E48" s="10" t="s">
        <v>101</v>
      </c>
    </row>
    <row r="49" spans="2:5" x14ac:dyDescent="0.25">
      <c r="B49" s="1" t="s">
        <v>102</v>
      </c>
      <c r="C49" s="17">
        <f>C35*C40</f>
        <v>3600000</v>
      </c>
      <c r="E49" s="10" t="s">
        <v>103</v>
      </c>
    </row>
    <row r="50" spans="2:5" x14ac:dyDescent="0.25">
      <c r="B50" s="14" t="s">
        <v>104</v>
      </c>
      <c r="C50" s="6">
        <f>C49-C48-C35*C43</f>
        <v>2528000</v>
      </c>
      <c r="E50" s="10" t="s">
        <v>105</v>
      </c>
    </row>
    <row r="51" spans="2:5" x14ac:dyDescent="0.25">
      <c r="B51" s="14" t="s">
        <v>106</v>
      </c>
      <c r="C51" s="6">
        <f>C35*C41-C39*C36*C35-C35*C44</f>
        <v>2360000.0000000005</v>
      </c>
      <c r="E51" s="10" t="s">
        <v>107</v>
      </c>
    </row>
    <row r="52" spans="2:5" x14ac:dyDescent="0.25">
      <c r="B52" s="14" t="s">
        <v>108</v>
      </c>
      <c r="C52" s="6">
        <f>C35*C42-C38*C36*C35-C35*C44</f>
        <v>3240000</v>
      </c>
      <c r="E52" s="10" t="s">
        <v>109</v>
      </c>
    </row>
    <row r="53" spans="2:5" x14ac:dyDescent="0.25">
      <c r="B53" s="29" t="s">
        <v>110</v>
      </c>
      <c r="C53" s="24"/>
      <c r="D53" s="24"/>
      <c r="E53" s="24"/>
    </row>
  </sheetData>
  <mergeCells count="11">
    <mergeCell ref="B3:E3"/>
    <mergeCell ref="B5:E5"/>
    <mergeCell ref="B2:E2"/>
    <mergeCell ref="B46:E46"/>
    <mergeCell ref="B32:E32"/>
    <mergeCell ref="B18:E18"/>
    <mergeCell ref="B53:E53"/>
    <mergeCell ref="B6:E6"/>
    <mergeCell ref="B30:E30"/>
    <mergeCell ref="B34:E34"/>
    <mergeCell ref="B33:E3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Kalkulasi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marginal-analysis-kredit.xlsx</dc:title>
  <dc:creator>stdsquare</dc:creator>
  <cp:lastModifiedBy>Nana Varian</cp:lastModifiedBy>
  <dcterms:created xsi:type="dcterms:W3CDTF">2026-08-14T17:32:32Z</dcterms:created>
  <dcterms:modified xsi:type="dcterms:W3CDTF">2026-08-14T17:33:14Z</dcterms:modified>
</cp:coreProperties>
</file>