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e00bf8c8dc2a59fb/Claude/Personal/atlas/05-Tech/stdsquare-hugo/static/excel/"/>
    </mc:Choice>
  </mc:AlternateContent>
  <xr:revisionPtr revIDLastSave="0" documentId="11_2843F8E79BB225507E84570C45CB0FB8C534657D" xr6:coauthVersionLast="47" xr6:coauthVersionMax="47" xr10:uidLastSave="{00000000-0000-0000-0000-000000000000}"/>
  <bookViews>
    <workbookView xWindow="-120" yWindow="-120" windowWidth="27240" windowHeight="16470" xr2:uid="{00000000-000D-0000-FFFF-FFFF00000000}"/>
  </bookViews>
  <sheets>
    <sheet name="Ringkasan" sheetId="1" r:id="rId1"/>
    <sheet name="Kalkulas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3" i="2" l="1"/>
  <c r="D43" i="2"/>
  <c r="F39" i="2"/>
  <c r="D45" i="2" s="1"/>
  <c r="E39" i="2"/>
  <c r="F38" i="2"/>
  <c r="F37" i="2"/>
  <c r="F36" i="2"/>
  <c r="D26" i="2"/>
  <c r="D27" i="2" s="1"/>
  <c r="D28" i="2" s="1"/>
  <c r="D12" i="2"/>
  <c r="D13" i="2" s="1"/>
  <c r="D14" i="2" s="1"/>
  <c r="D15" i="2" s="1"/>
  <c r="D16" i="2" s="1"/>
  <c r="D18" i="2" l="1"/>
  <c r="D49" i="2"/>
  <c r="D54" i="2" s="1"/>
  <c r="D31" i="2"/>
  <c r="D29" i="2"/>
  <c r="D41" i="2"/>
  <c r="D42" i="2"/>
  <c r="D56" i="2" l="1"/>
  <c r="D55" i="2"/>
</calcChain>
</file>

<file path=xl/sharedStrings.xml><?xml version="1.0" encoding="utf-8"?>
<sst xmlns="http://schemas.openxmlformats.org/spreadsheetml/2006/main" count="117" uniqueCount="113">
  <si>
    <t>KALKULATOR LGD / EAD / EXPECTED LOSS</t>
  </si>
  <si>
    <t>Mata kuliah</t>
  </si>
  <si>
    <t>Manajemen Risiko Kredit (mm-manajemen-risiko-kredit)</t>
  </si>
  <si>
    <t>Deck perujuk</t>
  </si>
  <si>
    <t>Pertemuan 5 — LGD, EAD, dan Expected Loss</t>
  </si>
  <si>
    <t>Latihan deck</t>
  </si>
  <si>
    <t>Hitung dari Nol: LGD Term Loan dengan Agunan Tanah; EAD Kartu Kredit dengan CCF; EL Portofolio Tiga Fasilitas</t>
  </si>
  <si>
    <t>CONTOH DARI DECK (ANGKA SAMA)</t>
  </si>
  <si>
    <t>LGD term loan</t>
  </si>
  <si>
    <t>EAD Rp 1,05 M (pokok + bunga akrual); agunan pasar Rp 800 jt; FSV 75%; biaya eksekusi 10% FSV; recovery debitur langsung Rp 50 jt.</t>
  </si>
  <si>
    <t>EAD kartu kredit</t>
  </si>
  <si>
    <t>Plafon Rp 50 jt; saldo saat ini Rp 15 jt (rata-rata drawn Rp 12 jt); CCF internal 80% (konservatif dari baseline BCBS 75%).</t>
  </si>
  <si>
    <t>EL portofolio</t>
  </si>
  <si>
    <t>F1 term loan (PD 3%, LGD 40%, EAD Rp 500 M); F2 revolving (5%, 70%, Rp 200 M); F3 korporasi (2%, 30%, Rp 1.000 M).</t>
  </si>
  <si>
    <t>HASIL KUNCI</t>
  </si>
  <si>
    <t>FSV 600 -&gt; bersih 540 -&gt; total recovery 590 -&gt; LGD 43,8%</t>
  </si>
  <si>
    <t>EAD kartu</t>
  </si>
  <si>
    <t>Undrawn 35 + 80% x 35 = 28 -&gt; EAD Rp 43 jt (86% plafon)</t>
  </si>
  <si>
    <t>6 + 7 + 6 = Rp 19 M; EL/EAD = 1,12%</t>
  </si>
  <si>
    <t>Resesi</t>
  </si>
  <si>
    <t>PD +50% dan LGD +25% simultan -&gt; EL x 1,875 = +87,5%</t>
  </si>
  <si>
    <t>RUMUS INTI</t>
  </si>
  <si>
    <t>LGD</t>
  </si>
  <si>
    <t>LGD = (EAD - total recovery) / EAD; FSV = pasar x (1 - haircut)</t>
  </si>
  <si>
    <t>EAD revolving</t>
  </si>
  <si>
    <t>EAD = drawn + CCF x undrawn</t>
  </si>
  <si>
    <t>EL = SUMPRODUCT(PD, LGD, EAD) — aditif, tak peduli korelasi</t>
  </si>
  <si>
    <t>LGD downturn</t>
  </si>
  <si>
    <t>Ilustrasi parametrik: LGD_dt = MIN(1; LGD_avg + NORM.S.INV(conf) x sigma)</t>
  </si>
  <si>
    <t>PETUNJUK &amp; LEGENDA WARNA</t>
  </si>
  <si>
    <t>Petunjuk</t>
  </si>
  <si>
    <t>Buka sheet 'Kalkulasi'. Ubah hanya sel KUNING MUDA (input); semua langkah bernomor dihitung ulang otomatis dengan formula hidup.</t>
  </si>
  <si>
    <t>Input</t>
  </si>
  <si>
    <t>Sel kuning muda = angka boleh Anda ubah (data debitur / bank Anda).</t>
  </si>
  <si>
    <t>Formula hidup</t>
  </si>
  <si>
    <t>Sel hitam = rumus Excel bertahap (langkah bernomor) — jangan diketik ulang.</t>
  </si>
  <si>
    <t>Output</t>
  </si>
  <si>
    <t>Sel hijau berborder tebal = hasil kunci sesuai kesimpulan deck.</t>
  </si>
  <si>
    <t>Workbook pendamping mata kuliah Manajemen Risiko Kredit — stdsquare.</t>
  </si>
  <si>
    <t>LGD, EAD, DAN EXPECTED LOSS — LANGKAH BERTAHAP (P5)</t>
  </si>
  <si>
    <t>Mirror tiga 'Hitung dari Nol' P5 dengan satuan juta (jt) dan miliar (M).</t>
  </si>
  <si>
    <t>BLOK 1 — LGD TERM LOAN DENGAN AGUNAN TANAH (satuan Rp jt)</t>
  </si>
  <si>
    <t>EAD saat default (pokok + bunga akrual)</t>
  </si>
  <si>
    <t>Rp 1,05 M</t>
  </si>
  <si>
    <t>Nilai pasar agunan tanah</t>
  </si>
  <si>
    <t>Appraisal</t>
  </si>
  <si>
    <t>FSV (% dari pasar)</t>
  </si>
  <si>
    <t>Penjualan cepat lelang</t>
  </si>
  <si>
    <t>Biaya eksekusi (% FSV)</t>
  </si>
  <si>
    <t>Lelang, hukum, waktu</t>
  </si>
  <si>
    <t>Recovery debitur langsung</t>
  </si>
  <si>
    <t>Negosiasi pasca default</t>
  </si>
  <si>
    <t>FSV = pasar x 75%</t>
  </si>
  <si>
    <t>'= 800 x 0,75 = 600</t>
  </si>
  <si>
    <t>Hasil bersih agunan = FSV x (1 - biaya)</t>
  </si>
  <si>
    <t>'= 600 x 0,90 = 540</t>
  </si>
  <si>
    <t>Total recovery</t>
  </si>
  <si>
    <t>'= 540 + 50 = 590</t>
  </si>
  <si>
    <t>LGD dalam rupiah = EAD - recovery</t>
  </si>
  <si>
    <t>'= 1.050 - 590 = 460</t>
  </si>
  <si>
    <t>LGD rasio = LGD_Rp / EAD</t>
  </si>
  <si>
    <t>Deck: 43,8%</t>
  </si>
  <si>
    <t>LGD TERM LOAN</t>
  </si>
  <si>
    <t>Agunan 80% eksposur, tetapi hampir separuh hilang</t>
  </si>
  <si>
    <t>BLOK 2 — EAD KARTU KREDIT DENGAN CCF (satuan Rp jt)</t>
  </si>
  <si>
    <t>Plafon kartu kredit</t>
  </si>
  <si>
    <t>Limit</t>
  </si>
  <si>
    <t>Saldo terpakai saat ini (drawn)</t>
  </si>
  <si>
    <t>Bukan rata-rata 12 jt</t>
  </si>
  <si>
    <t>CCF internal</t>
  </si>
  <si>
    <t>Baseline BCBS 75%; bank konservatif 80%</t>
  </si>
  <si>
    <t>Undrawn = plafon - saldo</t>
  </si>
  <si>
    <t>'= 50 - 15 = 35</t>
  </si>
  <si>
    <t>Penarikan tambahan = CCF x undrawn</t>
  </si>
  <si>
    <t>'= 80% x 35 = 28</t>
  </si>
  <si>
    <t>EAD = drawn + penarikan tambahan</t>
  </si>
  <si>
    <t>'= 15 + 28 = 43</t>
  </si>
  <si>
    <t>EAD sebagai % plafon</t>
  </si>
  <si>
    <t>86% — bukan saldo rata-rata 12 jt</t>
  </si>
  <si>
    <t>EAD KARTU KREDIT</t>
  </si>
  <si>
    <t>Deck: Rp 43 jt (86% plafon)</t>
  </si>
  <si>
    <t>BLOK 3 — EL PORTOFOLIO TIGA FASILITAS (satuan Rp M)</t>
  </si>
  <si>
    <t>Fasilitas</t>
  </si>
  <si>
    <t>PD</t>
  </si>
  <si>
    <t>EAD (Rp M)</t>
  </si>
  <si>
    <t>EL (Rp M) = PDxLGDxEAD</t>
  </si>
  <si>
    <t>F1 Term Loan</t>
  </si>
  <si>
    <t>F2 Revolving Kartu</t>
  </si>
  <si>
    <t>F3 Korporasi</t>
  </si>
  <si>
    <t>TOTAL</t>
  </si>
  <si>
    <t>EL portofolio (SUMPRODUCT)</t>
  </si>
  <si>
    <t>6 + 7 + 6 = Rp 19 M</t>
  </si>
  <si>
    <t>EL / EAD portofolio</t>
  </si>
  <si>
    <t>Deck: 19 / 1.700 = 1,12%</t>
  </si>
  <si>
    <t>Sensitivitas resesi: PD +50%, LGD +25%</t>
  </si>
  <si>
    <t>EL x 1,875 = naik 87,5% (korelasi PD-LGD)</t>
  </si>
  <si>
    <t>EL PORTOFOLIO</t>
  </si>
  <si>
    <t>Beban risiko rata-rata 1,12% -&gt; masuk pricing bunga</t>
  </si>
  <si>
    <t>BLOK 4 — ILUSTRASI LGD DOWNTURN (parametrik, NORM.S.INV)</t>
  </si>
  <si>
    <t>LGD rata-rata (dari Blok 1)</t>
  </si>
  <si>
    <t>43,8%</t>
  </si>
  <si>
    <t>Deviasi standar LGD historis</t>
  </si>
  <si>
    <t>Dari data workout bank (ilustrasi)</t>
  </si>
  <si>
    <t>Tingkat keyakinan downturn</t>
  </si>
  <si>
    <t>Persentil kejadian buruk</t>
  </si>
  <si>
    <t>z = NORM.S.INV(keyakinan)</t>
  </si>
  <si>
    <t>z 99% = 2,326</t>
  </si>
  <si>
    <t>LGD downturn = MIN(1; avg + z x sigma)</t>
  </si>
  <si>
    <t>Ilustrasi stres resesi: nilai agunan jatuh (korelasi PD-LGD)</t>
  </si>
  <si>
    <t>Kenaikan vs rata-rata</t>
  </si>
  <si>
    <t>+34,9 pp</t>
  </si>
  <si>
    <t>LGD DOWNTURN (ILUSTRASI)</t>
  </si>
  <si>
    <t>Basis kapasitas untuk ECL stress PSAK 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</si>
</sst>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Rp &quot;#,##0.00&quot; jt&quot;"/>
    <numFmt numFmtId="165" formatCode="&quot;Rp &quot;#,##0.00&quot; M&quot;"/>
    <numFmt numFmtId="166" formatCode="0.000"/>
  </numFmts>
  <fonts count="8" x14ac:knownFonts="1">
    <font>
      <sz val="11"/>
      <color theme="1"/>
      <name val="Calibri"/>
      <family val="2"/>
      <scheme val="minor"/>
    </font>
    <font>
      <b/>
      <sz val="13"/>
      <color rgb="FFFFFFFF"/>
      <name val="Calibri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b/>
      <sz val="11"/>
      <color rgb="FF1F4E79"/>
      <name val="Calibri"/>
    </font>
    <font>
      <i/>
      <sz val="10"/>
      <color rgb="FF555555"/>
      <name val="Calibri"/>
    </font>
    <font>
      <b/>
      <sz val="11"/>
      <color rgb="FF1B5E2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C853"/>
      </patternFill>
    </fill>
    <fill>
      <patternFill patternType="solid">
        <fgColor rgb="FFF5F5F5"/>
      </patternFill>
    </fill>
    <fill>
      <patternFill patternType="solid">
        <fgColor rgb="FFE8F5E9"/>
      </patternFill>
    </fill>
    <fill>
      <patternFill patternType="solid">
        <fgColor rgb="FFFFF9C4"/>
      </patternFill>
    </fill>
    <fill>
      <patternFill patternType="solid">
        <fgColor rgb="FFC8E6C9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medium">
        <color rgb="FF2E7D32"/>
      </left>
      <right style="medium">
        <color rgb="FF2E7D32"/>
      </right>
      <top style="medium">
        <color rgb="FF2E7D32"/>
      </top>
      <bottom style="medium">
        <color rgb="FF2E7D32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3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164" fontId="5" fillId="5" borderId="1" xfId="0" applyNumberFormat="1" applyFont="1" applyFill="1" applyBorder="1" applyAlignment="1">
      <alignment horizontal="right" vertical="center"/>
    </xf>
    <xf numFmtId="0" fontId="6" fillId="0" borderId="1" xfId="0" applyFont="1" applyBorder="1" applyAlignment="1">
      <alignment horizontal="left" vertical="center" wrapText="1"/>
    </xf>
    <xf numFmtId="10" fontId="5" fillId="5" borderId="1" xfId="0" applyNumberFormat="1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right" vertical="center"/>
    </xf>
    <xf numFmtId="10" fontId="2" fillId="0" borderId="1" xfId="0" applyNumberFormat="1" applyFont="1" applyBorder="1" applyAlignment="1">
      <alignment horizontal="right" vertical="center"/>
    </xf>
    <xf numFmtId="10" fontId="7" fillId="6" borderId="2" xfId="0" applyNumberFormat="1" applyFont="1" applyFill="1" applyBorder="1" applyAlignment="1">
      <alignment horizontal="right" vertical="center"/>
    </xf>
    <xf numFmtId="164" fontId="7" fillId="6" borderId="2" xfId="0" applyNumberFormat="1" applyFont="1" applyFill="1" applyBorder="1" applyAlignment="1">
      <alignment horizontal="right" vertical="center"/>
    </xf>
    <xf numFmtId="165" fontId="5" fillId="5" borderId="1" xfId="0" applyNumberFormat="1" applyFont="1" applyFill="1" applyBorder="1" applyAlignment="1">
      <alignment horizontal="right" vertical="center"/>
    </xf>
    <xf numFmtId="165" fontId="2" fillId="0" borderId="1" xfId="0" applyNumberFormat="1" applyFont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165" fontId="2" fillId="4" borderId="1" xfId="0" applyNumberFormat="1" applyFont="1" applyFill="1" applyBorder="1" applyAlignment="1">
      <alignment horizontal="right" vertical="center"/>
    </xf>
    <xf numFmtId="165" fontId="7" fillId="6" borderId="2" xfId="0" applyNumberFormat="1" applyFont="1" applyFill="1" applyBorder="1" applyAlignment="1">
      <alignment horizontal="right" vertical="center"/>
    </xf>
    <xf numFmtId="166" fontId="2" fillId="0" borderId="1" xfId="0" applyNumberFormat="1" applyFon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31"/>
  <sheetViews>
    <sheetView showGridLines="0" tabSelected="1" workbookViewId="0"/>
  </sheetViews>
  <sheetFormatPr defaultRowHeight="15" x14ac:dyDescent="0.25"/>
  <cols>
    <col min="1" max="1" width="2" customWidth="1"/>
    <col min="2" max="2" width="26" customWidth="1"/>
    <col min="3" max="3" width="92" customWidth="1"/>
  </cols>
  <sheetData>
    <row r="2" spans="2:3" ht="30" customHeight="1" x14ac:dyDescent="0.25">
      <c r="B2" s="24" t="s">
        <v>0</v>
      </c>
      <c r="C2" s="23"/>
    </row>
    <row r="4" spans="2:3" x14ac:dyDescent="0.25">
      <c r="B4" s="1" t="s">
        <v>1</v>
      </c>
      <c r="C4" s="2" t="s">
        <v>2</v>
      </c>
    </row>
    <row r="5" spans="2:3" x14ac:dyDescent="0.25">
      <c r="B5" s="1" t="s">
        <v>3</v>
      </c>
      <c r="C5" s="2" t="s">
        <v>4</v>
      </c>
    </row>
    <row r="6" spans="2:3" ht="30" x14ac:dyDescent="0.25">
      <c r="B6" s="1" t="s">
        <v>5</v>
      </c>
      <c r="C6" s="2" t="s">
        <v>6</v>
      </c>
    </row>
    <row r="8" spans="2:3" ht="20.100000000000001" customHeight="1" x14ac:dyDescent="0.25">
      <c r="B8" s="22" t="s">
        <v>7</v>
      </c>
      <c r="C8" s="23"/>
    </row>
    <row r="9" spans="2:3" ht="30" x14ac:dyDescent="0.25">
      <c r="B9" s="4" t="s">
        <v>8</v>
      </c>
      <c r="C9" s="2" t="s">
        <v>9</v>
      </c>
    </row>
    <row r="10" spans="2:3" ht="30" x14ac:dyDescent="0.25">
      <c r="B10" s="4" t="s">
        <v>10</v>
      </c>
      <c r="C10" s="2" t="s">
        <v>11</v>
      </c>
    </row>
    <row r="11" spans="2:3" ht="30" x14ac:dyDescent="0.25">
      <c r="B11" s="4" t="s">
        <v>12</v>
      </c>
      <c r="C11" s="2" t="s">
        <v>13</v>
      </c>
    </row>
    <row r="13" spans="2:3" ht="20.100000000000001" customHeight="1" x14ac:dyDescent="0.25">
      <c r="B13" s="22" t="s">
        <v>14</v>
      </c>
      <c r="C13" s="23"/>
    </row>
    <row r="14" spans="2:3" x14ac:dyDescent="0.25">
      <c r="B14" s="4" t="s">
        <v>8</v>
      </c>
      <c r="C14" s="2" t="s">
        <v>15</v>
      </c>
    </row>
    <row r="15" spans="2:3" x14ac:dyDescent="0.25">
      <c r="B15" s="4" t="s">
        <v>16</v>
      </c>
      <c r="C15" s="2" t="s">
        <v>17</v>
      </c>
    </row>
    <row r="16" spans="2:3" x14ac:dyDescent="0.25">
      <c r="B16" s="4" t="s">
        <v>12</v>
      </c>
      <c r="C16" s="2" t="s">
        <v>18</v>
      </c>
    </row>
    <row r="17" spans="2:3" x14ac:dyDescent="0.25">
      <c r="B17" s="4" t="s">
        <v>19</v>
      </c>
      <c r="C17" s="2" t="s">
        <v>20</v>
      </c>
    </row>
    <row r="19" spans="2:3" ht="20.100000000000001" customHeight="1" x14ac:dyDescent="0.25">
      <c r="B19" s="22" t="s">
        <v>21</v>
      </c>
      <c r="C19" s="23"/>
    </row>
    <row r="20" spans="2:3" x14ac:dyDescent="0.25">
      <c r="B20" s="4" t="s">
        <v>22</v>
      </c>
      <c r="C20" s="2" t="s">
        <v>23</v>
      </c>
    </row>
    <row r="21" spans="2:3" x14ac:dyDescent="0.25">
      <c r="B21" s="4" t="s">
        <v>24</v>
      </c>
      <c r="C21" s="2" t="s">
        <v>25</v>
      </c>
    </row>
    <row r="22" spans="2:3" x14ac:dyDescent="0.25">
      <c r="B22" s="4" t="s">
        <v>12</v>
      </c>
      <c r="C22" s="2" t="s">
        <v>26</v>
      </c>
    </row>
    <row r="23" spans="2:3" x14ac:dyDescent="0.25">
      <c r="B23" s="4" t="s">
        <v>27</v>
      </c>
      <c r="C23" s="2" t="s">
        <v>28</v>
      </c>
    </row>
    <row r="25" spans="2:3" x14ac:dyDescent="0.25">
      <c r="B25" s="22" t="s">
        <v>29</v>
      </c>
      <c r="C25" s="23"/>
    </row>
    <row r="26" spans="2:3" ht="30" x14ac:dyDescent="0.25">
      <c r="B26" s="4" t="s">
        <v>30</v>
      </c>
      <c r="C26" s="2" t="s">
        <v>31</v>
      </c>
    </row>
    <row r="27" spans="2:3" x14ac:dyDescent="0.25">
      <c r="B27" s="5" t="s">
        <v>32</v>
      </c>
      <c r="C27" s="2" t="s">
        <v>33</v>
      </c>
    </row>
    <row r="28" spans="2:3" x14ac:dyDescent="0.25">
      <c r="B28" s="6" t="s">
        <v>34</v>
      </c>
      <c r="C28" s="2" t="s">
        <v>35</v>
      </c>
    </row>
    <row r="29" spans="2:3" x14ac:dyDescent="0.25">
      <c r="B29" s="7" t="s">
        <v>36</v>
      </c>
      <c r="C29" s="2" t="s">
        <v>37</v>
      </c>
    </row>
    <row r="31" spans="2:3" x14ac:dyDescent="0.25">
      <c r="B31" s="25" t="s">
        <v>38</v>
      </c>
      <c r="C31" s="23"/>
    </row>
  </sheetData>
  <mergeCells count="6">
    <mergeCell ref="B13:C13"/>
    <mergeCell ref="B2:C2"/>
    <mergeCell ref="B25:C25"/>
    <mergeCell ref="B19:C19"/>
    <mergeCell ref="B31:C31"/>
    <mergeCell ref="B8:C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56"/>
  <sheetViews>
    <sheetView showGridLines="0" workbookViewId="0"/>
  </sheetViews>
  <sheetFormatPr defaultRowHeight="15" x14ac:dyDescent="0.25"/>
  <cols>
    <col min="1" max="1" width="2" customWidth="1"/>
    <col min="2" max="2" width="5" customWidth="1"/>
    <col min="3" max="3" width="46" customWidth="1"/>
    <col min="4" max="4" width="15" customWidth="1"/>
    <col min="5" max="5" width="66" customWidth="1"/>
    <col min="6" max="8" width="16" customWidth="1"/>
  </cols>
  <sheetData>
    <row r="2" spans="2:5" ht="27.95" customHeight="1" x14ac:dyDescent="0.25">
      <c r="B2" s="24" t="s">
        <v>39</v>
      </c>
      <c r="C2" s="23"/>
      <c r="D2" s="23"/>
      <c r="E2" s="23"/>
    </row>
    <row r="3" spans="2:5" x14ac:dyDescent="0.25">
      <c r="B3" s="26" t="s">
        <v>40</v>
      </c>
      <c r="C3" s="23"/>
      <c r="D3" s="23"/>
      <c r="E3" s="23"/>
    </row>
    <row r="5" spans="2:5" ht="20.100000000000001" customHeight="1" x14ac:dyDescent="0.25">
      <c r="B5" s="22" t="s">
        <v>41</v>
      </c>
      <c r="C5" s="23"/>
      <c r="D5" s="23"/>
      <c r="E5" s="23"/>
    </row>
    <row r="6" spans="2:5" x14ac:dyDescent="0.25">
      <c r="C6" s="2" t="s">
        <v>42</v>
      </c>
      <c r="D6" s="8">
        <v>1050</v>
      </c>
      <c r="E6" s="9" t="s">
        <v>43</v>
      </c>
    </row>
    <row r="7" spans="2:5" x14ac:dyDescent="0.25">
      <c r="C7" s="2" t="s">
        <v>44</v>
      </c>
      <c r="D7" s="8">
        <v>800</v>
      </c>
      <c r="E7" s="9" t="s">
        <v>45</v>
      </c>
    </row>
    <row r="8" spans="2:5" x14ac:dyDescent="0.25">
      <c r="C8" s="2" t="s">
        <v>46</v>
      </c>
      <c r="D8" s="10">
        <v>0.75</v>
      </c>
      <c r="E8" s="9" t="s">
        <v>47</v>
      </c>
    </row>
    <row r="9" spans="2:5" x14ac:dyDescent="0.25">
      <c r="C9" s="2" t="s">
        <v>48</v>
      </c>
      <c r="D9" s="10">
        <v>0.1</v>
      </c>
      <c r="E9" s="9" t="s">
        <v>49</v>
      </c>
    </row>
    <row r="10" spans="2:5" x14ac:dyDescent="0.25">
      <c r="C10" s="2" t="s">
        <v>50</v>
      </c>
      <c r="D10" s="8">
        <v>50</v>
      </c>
      <c r="E10" s="9" t="s">
        <v>51</v>
      </c>
    </row>
    <row r="12" spans="2:5" x14ac:dyDescent="0.25">
      <c r="B12" s="11">
        <v>1</v>
      </c>
      <c r="C12" s="2" t="s">
        <v>52</v>
      </c>
      <c r="D12" s="12">
        <f>D7*D8</f>
        <v>600</v>
      </c>
      <c r="E12" s="9" t="s">
        <v>53</v>
      </c>
    </row>
    <row r="13" spans="2:5" x14ac:dyDescent="0.25">
      <c r="B13" s="11">
        <v>2</v>
      </c>
      <c r="C13" s="2" t="s">
        <v>54</v>
      </c>
      <c r="D13" s="12">
        <f>D12*(1-D9)</f>
        <v>540</v>
      </c>
      <c r="E13" s="9" t="s">
        <v>55</v>
      </c>
    </row>
    <row r="14" spans="2:5" x14ac:dyDescent="0.25">
      <c r="B14" s="11">
        <v>3</v>
      </c>
      <c r="C14" s="2" t="s">
        <v>56</v>
      </c>
      <c r="D14" s="12">
        <f>D13+D10</f>
        <v>590</v>
      </c>
      <c r="E14" s="9" t="s">
        <v>57</v>
      </c>
    </row>
    <row r="15" spans="2:5" x14ac:dyDescent="0.25">
      <c r="B15" s="11">
        <v>4</v>
      </c>
      <c r="C15" s="2" t="s">
        <v>58</v>
      </c>
      <c r="D15" s="12">
        <f>D6-D14</f>
        <v>460</v>
      </c>
      <c r="E15" s="9" t="s">
        <v>59</v>
      </c>
    </row>
    <row r="16" spans="2:5" x14ac:dyDescent="0.25">
      <c r="B16" s="11">
        <v>5</v>
      </c>
      <c r="C16" s="2" t="s">
        <v>60</v>
      </c>
      <c r="D16" s="13">
        <f>D15/D6</f>
        <v>0.43809523809523809</v>
      </c>
      <c r="E16" s="9" t="s">
        <v>61</v>
      </c>
    </row>
    <row r="18" spans="2:5" x14ac:dyDescent="0.25">
      <c r="C18" s="4" t="s">
        <v>62</v>
      </c>
      <c r="D18" s="14">
        <f>D16</f>
        <v>0.43809523809523809</v>
      </c>
      <c r="E18" s="9" t="s">
        <v>63</v>
      </c>
    </row>
    <row r="21" spans="2:5" ht="20.100000000000001" customHeight="1" x14ac:dyDescent="0.25">
      <c r="B21" s="22" t="s">
        <v>64</v>
      </c>
      <c r="C21" s="23"/>
      <c r="D21" s="23"/>
      <c r="E21" s="23"/>
    </row>
    <row r="22" spans="2:5" x14ac:dyDescent="0.25">
      <c r="C22" s="2" t="s">
        <v>65</v>
      </c>
      <c r="D22" s="8">
        <v>50</v>
      </c>
      <c r="E22" s="9" t="s">
        <v>66</v>
      </c>
    </row>
    <row r="23" spans="2:5" x14ac:dyDescent="0.25">
      <c r="C23" s="2" t="s">
        <v>67</v>
      </c>
      <c r="D23" s="8">
        <v>15</v>
      </c>
      <c r="E23" s="9" t="s">
        <v>68</v>
      </c>
    </row>
    <row r="24" spans="2:5" x14ac:dyDescent="0.25">
      <c r="C24" s="2" t="s">
        <v>69</v>
      </c>
      <c r="D24" s="10">
        <v>0.8</v>
      </c>
      <c r="E24" s="9" t="s">
        <v>70</v>
      </c>
    </row>
    <row r="26" spans="2:5" x14ac:dyDescent="0.25">
      <c r="B26" s="11">
        <v>1</v>
      </c>
      <c r="C26" s="2" t="s">
        <v>71</v>
      </c>
      <c r="D26" s="12">
        <f>D22-D23</f>
        <v>35</v>
      </c>
      <c r="E26" s="9" t="s">
        <v>72</v>
      </c>
    </row>
    <row r="27" spans="2:5" x14ac:dyDescent="0.25">
      <c r="B27" s="11">
        <v>2</v>
      </c>
      <c r="C27" s="2" t="s">
        <v>73</v>
      </c>
      <c r="D27" s="12">
        <f>D24*D26</f>
        <v>28</v>
      </c>
      <c r="E27" s="9" t="s">
        <v>74</v>
      </c>
    </row>
    <row r="28" spans="2:5" x14ac:dyDescent="0.25">
      <c r="B28" s="11">
        <v>3</v>
      </c>
      <c r="C28" s="2" t="s">
        <v>75</v>
      </c>
      <c r="D28" s="12">
        <f>D23+D27</f>
        <v>43</v>
      </c>
      <c r="E28" s="9" t="s">
        <v>76</v>
      </c>
    </row>
    <row r="29" spans="2:5" x14ac:dyDescent="0.25">
      <c r="B29" s="11">
        <v>4</v>
      </c>
      <c r="C29" s="2" t="s">
        <v>77</v>
      </c>
      <c r="D29" s="13">
        <f>D28/D22</f>
        <v>0.86</v>
      </c>
      <c r="E29" s="9" t="s">
        <v>78</v>
      </c>
    </row>
    <row r="31" spans="2:5" x14ac:dyDescent="0.25">
      <c r="C31" s="4" t="s">
        <v>79</v>
      </c>
      <c r="D31" s="15">
        <f>D28</f>
        <v>43</v>
      </c>
      <c r="E31" s="9" t="s">
        <v>80</v>
      </c>
    </row>
    <row r="34" spans="2:6" ht="20.100000000000001" customHeight="1" x14ac:dyDescent="0.25">
      <c r="B34" s="22" t="s">
        <v>81</v>
      </c>
      <c r="C34" s="23"/>
      <c r="D34" s="23"/>
      <c r="E34" s="23"/>
    </row>
    <row r="35" spans="2:6" ht="24" customHeight="1" x14ac:dyDescent="0.25">
      <c r="B35" s="3" t="s">
        <v>82</v>
      </c>
      <c r="C35" s="3" t="s">
        <v>83</v>
      </c>
      <c r="D35" s="3" t="s">
        <v>22</v>
      </c>
      <c r="E35" s="3" t="s">
        <v>84</v>
      </c>
      <c r="F35" s="3" t="s">
        <v>85</v>
      </c>
    </row>
    <row r="36" spans="2:6" ht="75" x14ac:dyDescent="0.25">
      <c r="B36" s="2" t="s">
        <v>86</v>
      </c>
      <c r="C36" s="10">
        <v>0.03</v>
      </c>
      <c r="D36" s="10">
        <v>0.4</v>
      </c>
      <c r="E36" s="16">
        <v>500</v>
      </c>
      <c r="F36" s="17">
        <f>C36*D36*E36</f>
        <v>6</v>
      </c>
    </row>
    <row r="37" spans="2:6" ht="90" x14ac:dyDescent="0.25">
      <c r="B37" s="2" t="s">
        <v>87</v>
      </c>
      <c r="C37" s="10">
        <v>0.05</v>
      </c>
      <c r="D37" s="10">
        <v>0.7</v>
      </c>
      <c r="E37" s="16">
        <v>200</v>
      </c>
      <c r="F37" s="17">
        <f>C37*D37*E37</f>
        <v>6.9999999999999991</v>
      </c>
    </row>
    <row r="38" spans="2:6" ht="60" x14ac:dyDescent="0.25">
      <c r="B38" s="2" t="s">
        <v>88</v>
      </c>
      <c r="C38" s="10">
        <v>0.02</v>
      </c>
      <c r="D38" s="10">
        <v>0.3</v>
      </c>
      <c r="E38" s="16">
        <v>1000</v>
      </c>
      <c r="F38" s="17">
        <f>C38*D38*E38</f>
        <v>6</v>
      </c>
    </row>
    <row r="39" spans="2:6" ht="30" x14ac:dyDescent="0.25">
      <c r="B39" s="4" t="s">
        <v>89</v>
      </c>
      <c r="C39" s="18"/>
      <c r="D39" s="18"/>
      <c r="E39" s="19">
        <f>SUM(E36:E38)</f>
        <v>1700</v>
      </c>
      <c r="F39" s="19">
        <f>SUMPRODUCT(C36:C38,D36:D38,E36:E38)</f>
        <v>19</v>
      </c>
    </row>
    <row r="41" spans="2:6" x14ac:dyDescent="0.25">
      <c r="B41" s="11">
        <v>1</v>
      </c>
      <c r="C41" s="2" t="s">
        <v>90</v>
      </c>
      <c r="D41" s="17">
        <f>F39</f>
        <v>19</v>
      </c>
      <c r="E41" s="9" t="s">
        <v>91</v>
      </c>
    </row>
    <row r="42" spans="2:6" x14ac:dyDescent="0.25">
      <c r="B42" s="11">
        <v>2</v>
      </c>
      <c r="C42" s="2" t="s">
        <v>92</v>
      </c>
      <c r="D42" s="13">
        <f>F39/E39</f>
        <v>1.1176470588235295E-2</v>
      </c>
      <c r="E42" s="9" t="s">
        <v>93</v>
      </c>
    </row>
    <row r="43" spans="2:6" x14ac:dyDescent="0.25">
      <c r="B43" s="11">
        <v>3</v>
      </c>
      <c r="C43" s="2" t="s">
        <v>94</v>
      </c>
      <c r="D43" s="13">
        <f>1.5*1.25-1</f>
        <v>0.875</v>
      </c>
      <c r="E43" s="9" t="s">
        <v>95</v>
      </c>
    </row>
    <row r="45" spans="2:6" x14ac:dyDescent="0.25">
      <c r="C45" s="4" t="s">
        <v>96</v>
      </c>
      <c r="D45" s="20">
        <f>F39</f>
        <v>19</v>
      </c>
      <c r="E45" s="9" t="s">
        <v>97</v>
      </c>
    </row>
    <row r="48" spans="2:6" ht="20.100000000000001" customHeight="1" x14ac:dyDescent="0.25">
      <c r="B48" s="22" t="s">
        <v>98</v>
      </c>
      <c r="C48" s="23"/>
      <c r="D48" s="23"/>
      <c r="E48" s="23"/>
    </row>
    <row r="49" spans="2:5" x14ac:dyDescent="0.25">
      <c r="C49" s="2" t="s">
        <v>99</v>
      </c>
      <c r="D49" s="10">
        <f>D16</f>
        <v>0.43809523809523809</v>
      </c>
      <c r="E49" s="9" t="s">
        <v>100</v>
      </c>
    </row>
    <row r="50" spans="2:5" x14ac:dyDescent="0.25">
      <c r="C50" s="2" t="s">
        <v>101</v>
      </c>
      <c r="D50" s="10">
        <v>0.15</v>
      </c>
      <c r="E50" s="9" t="s">
        <v>102</v>
      </c>
    </row>
    <row r="51" spans="2:5" x14ac:dyDescent="0.25">
      <c r="C51" s="2" t="s">
        <v>103</v>
      </c>
      <c r="D51" s="10">
        <v>0.99</v>
      </c>
      <c r="E51" s="9" t="s">
        <v>104</v>
      </c>
    </row>
    <row r="53" spans="2:5" x14ac:dyDescent="0.25">
      <c r="B53" s="11">
        <v>1</v>
      </c>
      <c r="C53" s="2" t="s">
        <v>105</v>
      </c>
      <c r="D53" s="21">
        <f>_xlfn.NORM.S.INV(D51)</f>
        <v>2.3263478740408408</v>
      </c>
      <c r="E53" s="9" t="s">
        <v>106</v>
      </c>
    </row>
    <row r="54" spans="2:5" x14ac:dyDescent="0.25">
      <c r="B54" s="11">
        <v>2</v>
      </c>
      <c r="C54" s="2" t="s">
        <v>107</v>
      </c>
      <c r="D54" s="13">
        <f>MIN(1,D49+D53*D50)</f>
        <v>0.78704741920136412</v>
      </c>
      <c r="E54" s="9" t="s">
        <v>108</v>
      </c>
    </row>
    <row r="55" spans="2:5" x14ac:dyDescent="0.25">
      <c r="B55" s="11">
        <v>3</v>
      </c>
      <c r="C55" s="2" t="s">
        <v>109</v>
      </c>
      <c r="D55" s="13">
        <f>D54-D49</f>
        <v>0.34895218110612602</v>
      </c>
      <c r="E55" s="9" t="s">
        <v>110</v>
      </c>
    </row>
    <row r="56" spans="2:5" x14ac:dyDescent="0.25">
      <c r="C56" s="4" t="s">
        <v>111</v>
      </c>
      <c r="D56" s="14">
        <f>D54</f>
        <v>0.78704741920136412</v>
      </c>
      <c r="E56" s="9" t="s">
        <v>112</v>
      </c>
    </row>
  </sheetData>
  <mergeCells count="6">
    <mergeCell ref="B21:E21"/>
    <mergeCell ref="B48:E48"/>
    <mergeCell ref="B3:E3"/>
    <mergeCell ref="B5:E5"/>
    <mergeCell ref="B2:E2"/>
    <mergeCell ref="B34:E3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Ringkasan</vt:lpstr>
      <vt:lpstr>Kalkulasi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Nana Varian</cp:lastModifiedBy>
  <dcterms:created xsi:type="dcterms:W3CDTF">2026-08-14T17:26:23Z</dcterms:created>
  <dcterms:modified xsi:type="dcterms:W3CDTF">2026-08-14T17:27:15Z</dcterms:modified>
</cp:coreProperties>
</file>