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312D08D3-EC1B-4643-BB77-0B8ECB996DE3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9" i="2" l="1"/>
  <c r="C58" i="2"/>
  <c r="C60" i="2" s="1"/>
  <c r="C38" i="2"/>
  <c r="C37" i="2"/>
  <c r="C39" i="2" s="1"/>
  <c r="C35" i="2"/>
  <c r="C34" i="2"/>
  <c r="C36" i="2" s="1"/>
  <c r="C16" i="2"/>
  <c r="C17" i="2" s="1"/>
  <c r="C15" i="2"/>
  <c r="C12" i="1"/>
  <c r="C13" i="1" l="1"/>
  <c r="C18" i="2"/>
  <c r="C40" i="2"/>
  <c r="C41" i="2" s="1"/>
  <c r="C61" i="2"/>
  <c r="C16" i="1"/>
  <c r="C43" i="2" l="1"/>
  <c r="C15" i="1" s="1"/>
  <c r="C42" i="2"/>
  <c r="C14" i="1" l="1"/>
  <c r="C44" i="2"/>
</calcChain>
</file>

<file path=xl/sharedStrings.xml><?xml version="1.0" encoding="utf-8"?>
<sst xmlns="http://schemas.openxmlformats.org/spreadsheetml/2006/main" count="129" uniqueCount="119">
  <si>
    <t>TEMPLATE LCR &amp; NSFR — EKONOMI MANAJERIAL LK</t>
  </si>
  <si>
    <t>Magister Manajemen · Ekonomi Manajerial Lembaga Keuangan · Pertemuan 6  ·  Sumber contoh: deck pertemuan-06.md (LDR &amp; Cash Ratio + LCR Bank XYZ + NSFR)</t>
  </si>
  <si>
    <t>CONTOH PADA DECK (ANGKA SAMA)</t>
  </si>
  <si>
    <t>LDR deck</t>
  </si>
  <si>
    <t>DPK 100 M, kredit 85 M -&gt; LDR 85%; cash ratio (8+5+2)/100 = 15%; buffer +6% di atas GWM 9%</t>
  </si>
  <si>
    <t>LCR deck</t>
  </si>
  <si>
    <t>HQLA 275 M (L1 250 + L2B 25 setelah haircut 50%) vs net outflow 525 M -&gt; LCR ~52% GAGAL</t>
  </si>
  <si>
    <t>Outflow deck</t>
  </si>
  <si>
    <t>DPK stabil 5% x 5.000 = 250; wholesale 75% x 500 = 375; inflow cap 100 -&gt; net 525</t>
  </si>
  <si>
    <t>NSFR (bobot deck)</t>
  </si>
  <si>
    <t>Modal 100%, DPK stabil 95%, less stable 80%, wholesale 50%; RSF 5/50/85%</t>
  </si>
  <si>
    <t>HASIL UTAMA — LIVE DARI SHEET KALKULASI</t>
  </si>
  <si>
    <t>LDR</t>
  </si>
  <si>
    <t>rumus hidup — ikut berubah saat INPUT diedit</t>
  </si>
  <si>
    <t>Cash ratio efektif</t>
  </si>
  <si>
    <t>LCR</t>
  </si>
  <si>
    <t>Kebutuhan tambahan HQLA (Rp M)</t>
  </si>
  <si>
    <t>NSFR</t>
  </si>
  <si>
    <t>CATATAN</t>
  </si>
  <si>
    <t>Satuan: Rp miliar. Pelajaran deck: wholesale funding run-off 75% membuat LCR gagal meski NSFR lolos — bank harus lolos KEDUA rasio (LCR 30 hari + NSFR struktural).</t>
  </si>
  <si>
    <t>CARA PAKAI</t>
  </si>
  <si>
    <t>1. Buka sheet Kalkulasi; ubah hanya sel berlatar KUNING MUDA (INPUT).</t>
  </si>
  <si>
    <t>2. Semua langkah berhitung memakai FORMULA HIDUP (=SUM, =SQRT, =NORMSINV,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</si>
  <si>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</si>
  <si>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</si>
  <si>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</si>
  <si>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</si>
  <si>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</si>
  <si>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</si>
  <si>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</si>
  <si>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LIKUIDITAS BANK: LDR, LCR &amp; NSFR</t>
  </si>
  <si>
    <t>Deck P6: LDR/cash ratio Bank XYZ; LCR Basel III (HQLA vs net cash outflow 30 hari stress) = 52% GAGAL; NSFR (ASF/RSF) melengkapi lensa struktural jangka panjang.</t>
  </si>
  <si>
    <t>A. HITUNG DARI NOL — LDR &amp; CASH RATIO</t>
  </si>
  <si>
    <t>INPUT — ubah sel kuning muda (Rp miliar)</t>
  </si>
  <si>
    <t>Dana pihak ketiga (DPK)</t>
  </si>
  <si>
    <t>deck: Rp 100 M</t>
  </si>
  <si>
    <t>Kredit disalurkan</t>
  </si>
  <si>
    <t>deck: Rp 85 M</t>
  </si>
  <si>
    <t>Kas &amp; settlement</t>
  </si>
  <si>
    <t>deck: Rp 8 M</t>
  </si>
  <si>
    <t>GWM di BI</t>
  </si>
  <si>
    <t>deck: Rp 5 M</t>
  </si>
  <si>
    <t>Placement PUAB</t>
  </si>
  <si>
    <t>deck: Rp 2 M</t>
  </si>
  <si>
    <t>GWM minimum (rasio)</t>
  </si>
  <si>
    <t>deck: ~9% DPK</t>
  </si>
  <si>
    <t>LANGKAH — formula hidup (tabel deck)</t>
  </si>
  <si>
    <t>3. LDR = 85 / 100</t>
  </si>
  <si>
    <t>deck: 85% (agresif tapi aman)</t>
  </si>
  <si>
    <t>7. Likuiditas efektif = 8 + 5 + 2</t>
  </si>
  <si>
    <t>deck: Rp 15 M</t>
  </si>
  <si>
    <t>8. Cash ratio efektif = 15 / 100</t>
  </si>
  <si>
    <t>deck: 15% (&gt;= GWM ~9%)</t>
  </si>
  <si>
    <t>9. Buffer di atas GWM = 15% - 9%</t>
  </si>
  <si>
    <t>deck: +6% likuiditas surplus</t>
  </si>
  <si>
    <t>B. HITUNG DARI NOL — LCR BANK XYZ (BASEL III)</t>
  </si>
  <si>
    <t>Skenario deck: HQLA kas Rp 50 M + SBN Level 1 Rp 200 M + obligasi korporasi Level 2B Rp 50 M (haircut 50%); outflow DPK stabil 5% x Rp 5.000 M, wholesale 75% x Rp 500 M; inflow Rp 100 M.</t>
  </si>
  <si>
    <t>Kas (HQLA Level 1)</t>
  </si>
  <si>
    <t>deck: Rp 50 M</t>
  </si>
  <si>
    <t>SBN Level 1 (haircut 0%)</t>
  </si>
  <si>
    <t>deck: Rp 200 M</t>
  </si>
  <si>
    <t>Obligasi korporasi Level 2B (bruto)</t>
  </si>
  <si>
    <t>Haircut Level 2B</t>
  </si>
  <si>
    <t>deck: 50%</t>
  </si>
  <si>
    <t>DPK stabil (basis outflow)</t>
  </si>
  <si>
    <t>deck: Rp 5.000 M</t>
  </si>
  <si>
    <t>Run-off rate DPK stabil</t>
  </si>
  <si>
    <t>deck: 5%</t>
  </si>
  <si>
    <t>Wholesale funding</t>
  </si>
  <si>
    <t>deck: Rp 500 M</t>
  </si>
  <si>
    <t>Run-off rate wholesale</t>
  </si>
  <si>
    <t>deck: 75%</t>
  </si>
  <si>
    <t>Inflow (pembayaran kredit, dst.)</t>
  </si>
  <si>
    <t>1. HQLA Level 1 = 50 + 200</t>
  </si>
  <si>
    <t>deck: Rp 250 M</t>
  </si>
  <si>
    <t>2. HQLA Level 2B = 50 x (1 - 50%)</t>
  </si>
  <si>
    <t>deck: Rp 25 M</t>
  </si>
  <si>
    <t>3. Total HQLA = 250 + 25</t>
  </si>
  <si>
    <t>deck: Rp 275 M</t>
  </si>
  <si>
    <t>4. Outflow DPK stabil = 5% x 5.000</t>
  </si>
  <si>
    <t>5. Outflow wholesale = 75% x 500</t>
  </si>
  <si>
    <t>deck: Rp 375 M</t>
  </si>
  <si>
    <t>6. Total outflow = 250 + 375</t>
  </si>
  <si>
    <t>deck: Rp 625 M</t>
  </si>
  <si>
    <t>7. Inflow capped = MIN(100; 75% x 625)</t>
  </si>
  <si>
    <t>deck: Rp 100 M (cap 75% outflow)</t>
  </si>
  <si>
    <t>8. Net cash outflow = 625 - 100</t>
  </si>
  <si>
    <t>deck: Rp 525 M</t>
  </si>
  <si>
    <t>9. LCR = 275 / 525</t>
  </si>
  <si>
    <t>deck: ~52% — GAGAL minimum 100%</t>
  </si>
  <si>
    <t>10. Kebutuhan tambahan HQLA agar LCR 100%</t>
  </si>
  <si>
    <t>deck: ~Rp 250 M (beli SBN / kurangi wholesale)</t>
  </si>
  <si>
    <t>11. Status</t>
  </si>
  <si>
    <t>LCR Basel III/POJK 18/2014</t>
  </si>
  <si>
    <t>C. NSFR — LENSA STRUKTURAL JANGKA PANJANG (BOBOT DECK)</t>
  </si>
  <si>
    <t>NSFR = ASF / RSF &gt;= 100%. Bobot deck: modal 100%, DPK stabil 95%, DPK kurang stabil 80%, wholesale &lt;1 thn 50%; RSF: kas/SBN 5%, kredit &lt;1 thn 50%, kredit &gt;1 thn/KPR 85%.</t>
  </si>
  <si>
    <t>Modal + obligasi &gt; 1 thn</t>
  </si>
  <si>
    <t>ASF 100%</t>
  </si>
  <si>
    <t>DPK stabil (retail/SME)</t>
  </si>
  <si>
    <t>ASF 95%</t>
  </si>
  <si>
    <t>DPK kurang stabil</t>
  </si>
  <si>
    <t>ASF 80%</t>
  </si>
  <si>
    <t>Wholesale funding &lt; 1 thn</t>
  </si>
  <si>
    <t>ASF 50%</t>
  </si>
  <si>
    <t>Kas + SBN (Level 1 HQLA)</t>
  </si>
  <si>
    <t>RSF 5%</t>
  </si>
  <si>
    <t>Kredit residu &lt; 1 thn</t>
  </si>
  <si>
    <t>RSF 50%</t>
  </si>
  <si>
    <t>Kredit residu &gt; 1 thn (KPR, dst.)</t>
  </si>
  <si>
    <t>RSF 85%</t>
  </si>
  <si>
    <t>LANGKAH — formula hidup</t>
  </si>
  <si>
    <t>1. ASF = 300x100% + 4.500x95% + 500x80% + 500x50%</t>
  </si>
  <si>
    <t>hasil: Rp 5.225 M</t>
  </si>
  <si>
    <t>2. RSF = 250x5% + 1.000x50% + 5.000x85%</t>
  </si>
  <si>
    <t>hasil: Rp 4.762,5 M</t>
  </si>
  <si>
    <t>3. NSFR = ASF / RSF</t>
  </si>
  <si>
    <t>hasil ~109,7% — LOLOS (kontras dgn LCR gagal)</t>
  </si>
  <si>
    <t>4. Status</t>
  </si>
  <si>
    <t>POJK 50/2020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</si>
</sst>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164" fontId="6" fillId="6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8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21" t="s">
        <v>0</v>
      </c>
      <c r="C2" s="20"/>
      <c r="D2" s="20"/>
      <c r="E2" s="20"/>
    </row>
    <row r="3" spans="2:5" ht="30" customHeight="1" x14ac:dyDescent="0.25">
      <c r="B3" s="22" t="s">
        <v>1</v>
      </c>
      <c r="C3" s="20"/>
      <c r="D3" s="20"/>
      <c r="E3" s="20"/>
    </row>
    <row r="5" spans="2:5" ht="21.95" customHeight="1" x14ac:dyDescent="0.25">
      <c r="B5" s="21" t="s">
        <v>2</v>
      </c>
      <c r="C5" s="20"/>
      <c r="D5" s="20"/>
      <c r="E5" s="20"/>
    </row>
    <row r="6" spans="2:5" x14ac:dyDescent="0.25">
      <c r="B6" s="1" t="s">
        <v>3</v>
      </c>
      <c r="C6" s="16" t="s">
        <v>4</v>
      </c>
      <c r="D6" s="17"/>
      <c r="E6" s="15"/>
    </row>
    <row r="7" spans="2:5" x14ac:dyDescent="0.25">
      <c r="B7" s="1" t="s">
        <v>5</v>
      </c>
      <c r="C7" s="16" t="s">
        <v>6</v>
      </c>
      <c r="D7" s="17"/>
      <c r="E7" s="15"/>
    </row>
    <row r="8" spans="2:5" x14ac:dyDescent="0.25">
      <c r="B8" s="1" t="s">
        <v>7</v>
      </c>
      <c r="C8" s="16" t="s">
        <v>8</v>
      </c>
      <c r="D8" s="17"/>
      <c r="E8" s="15"/>
    </row>
    <row r="9" spans="2:5" x14ac:dyDescent="0.25">
      <c r="B9" s="1" t="s">
        <v>9</v>
      </c>
      <c r="C9" s="16" t="s">
        <v>10</v>
      </c>
      <c r="D9" s="17"/>
      <c r="E9" s="15"/>
    </row>
    <row r="11" spans="2:5" ht="21.95" customHeight="1" x14ac:dyDescent="0.25">
      <c r="B11" s="21" t="s">
        <v>11</v>
      </c>
      <c r="C11" s="20"/>
      <c r="D11" s="20"/>
      <c r="E11" s="20"/>
    </row>
    <row r="12" spans="2:5" x14ac:dyDescent="0.25">
      <c r="B12" s="2" t="s">
        <v>12</v>
      </c>
      <c r="C12" s="18">
        <f>Kalkulasi!C15</f>
        <v>0.85</v>
      </c>
      <c r="D12" s="15"/>
      <c r="E12" s="4" t="s">
        <v>13</v>
      </c>
    </row>
    <row r="13" spans="2:5" x14ac:dyDescent="0.25">
      <c r="B13" s="2" t="s">
        <v>14</v>
      </c>
      <c r="C13" s="18">
        <f>Kalkulasi!C17</f>
        <v>0.15</v>
      </c>
      <c r="D13" s="15"/>
      <c r="E13" s="4" t="s">
        <v>13</v>
      </c>
    </row>
    <row r="14" spans="2:5" x14ac:dyDescent="0.25">
      <c r="B14" s="2" t="s">
        <v>15</v>
      </c>
      <c r="C14" s="18">
        <f>Kalkulasi!C42</f>
        <v>0.52380952380952384</v>
      </c>
      <c r="D14" s="15"/>
      <c r="E14" s="4" t="s">
        <v>13</v>
      </c>
    </row>
    <row r="15" spans="2:5" x14ac:dyDescent="0.25">
      <c r="B15" s="2" t="s">
        <v>16</v>
      </c>
      <c r="C15" s="14">
        <f>Kalkulasi!C43</f>
        <v>250</v>
      </c>
      <c r="D15" s="15"/>
      <c r="E15" s="4" t="s">
        <v>13</v>
      </c>
    </row>
    <row r="16" spans="2:5" x14ac:dyDescent="0.25">
      <c r="B16" s="2" t="s">
        <v>17</v>
      </c>
      <c r="C16" s="18">
        <f>Kalkulasi!C60</f>
        <v>1.0971128608923884</v>
      </c>
      <c r="D16" s="15"/>
      <c r="E16" s="4" t="s">
        <v>13</v>
      </c>
    </row>
    <row r="18" spans="2:5" ht="21.95" customHeight="1" x14ac:dyDescent="0.25">
      <c r="B18" s="21" t="s">
        <v>18</v>
      </c>
      <c r="C18" s="20"/>
      <c r="D18" s="20"/>
      <c r="E18" s="20"/>
    </row>
    <row r="19" spans="2:5" x14ac:dyDescent="0.25">
      <c r="B19" s="19" t="s">
        <v>19</v>
      </c>
      <c r="C19" s="20"/>
      <c r="D19" s="20"/>
      <c r="E19" s="20"/>
    </row>
    <row r="21" spans="2:5" ht="21.95" customHeight="1" x14ac:dyDescent="0.25">
      <c r="B21" s="21" t="s">
        <v>20</v>
      </c>
      <c r="C21" s="20"/>
      <c r="D21" s="20"/>
      <c r="E21" s="20"/>
    </row>
    <row r="22" spans="2:5" x14ac:dyDescent="0.25">
      <c r="B22" s="19" t="s">
        <v>21</v>
      </c>
      <c r="C22" s="20"/>
      <c r="D22" s="20"/>
      <c r="E22" s="20"/>
    </row>
    <row r="23" spans="2:5" x14ac:dyDescent="0.25">
      <c r="B23" s="19" t="s">
        <v>22</v>
      </c>
      <c r="C23" s="20"/>
      <c r="D23" s="20"/>
      <c r="E23" s="20"/>
    </row>
    <row r="24" spans="2:5" x14ac:dyDescent="0.25">
      <c r="B24" s="19" t="s">
        <v>23</v>
      </c>
      <c r="C24" s="20"/>
      <c r="D24" s="20"/>
      <c r="E24" s="20"/>
    </row>
    <row r="26" spans="2:5" x14ac:dyDescent="0.25">
      <c r="B26" s="6" t="s">
        <v>24</v>
      </c>
      <c r="C26" s="4" t="s">
        <v>25</v>
      </c>
    </row>
    <row r="27" spans="2:5" ht="25.5" x14ac:dyDescent="0.25">
      <c r="B27" s="1" t="s">
        <v>26</v>
      </c>
      <c r="C27" s="4" t="s">
        <v>27</v>
      </c>
    </row>
    <row r="28" spans="2:5" x14ac:dyDescent="0.25">
      <c r="B28" s="7" t="s">
        <v>28</v>
      </c>
      <c r="C28" s="4" t="s">
        <v>29</v>
      </c>
    </row>
  </sheetData>
  <mergeCells count="19">
    <mergeCell ref="B2:E2"/>
    <mergeCell ref="C6:E6"/>
    <mergeCell ref="B23:E23"/>
    <mergeCell ref="C13:D13"/>
    <mergeCell ref="B19:E19"/>
    <mergeCell ref="B3:E3"/>
    <mergeCell ref="C7:E7"/>
    <mergeCell ref="B22:E22"/>
    <mergeCell ref="C12:D12"/>
    <mergeCell ref="B18:E18"/>
    <mergeCell ref="B21:E21"/>
    <mergeCell ref="B11:E11"/>
    <mergeCell ref="C15:D15"/>
    <mergeCell ref="C9:E9"/>
    <mergeCell ref="C14:D14"/>
    <mergeCell ref="B24:E24"/>
    <mergeCell ref="B5:E5"/>
    <mergeCell ref="C16:D16"/>
    <mergeCell ref="C8:E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61"/>
  <sheetViews>
    <sheetView showGridLines="0" workbookViewId="0"/>
  </sheetViews>
  <sheetFormatPr defaultRowHeight="15" x14ac:dyDescent="0.25"/>
  <cols>
    <col min="1" max="1" width="3" customWidth="1"/>
    <col min="2" max="2" width="46" customWidth="1"/>
    <col min="3" max="4" width="17" customWidth="1"/>
    <col min="5" max="5" width="58" customWidth="1"/>
  </cols>
  <sheetData>
    <row r="2" spans="2:5" ht="27.95" customHeight="1" x14ac:dyDescent="0.25">
      <c r="B2" s="21" t="s">
        <v>30</v>
      </c>
      <c r="C2" s="20"/>
      <c r="D2" s="20"/>
      <c r="E2" s="20"/>
    </row>
    <row r="3" spans="2:5" ht="30" customHeight="1" x14ac:dyDescent="0.25">
      <c r="B3" s="22" t="s">
        <v>31</v>
      </c>
      <c r="C3" s="20"/>
      <c r="D3" s="20"/>
      <c r="E3" s="20"/>
    </row>
    <row r="5" spans="2:5" ht="21.95" customHeight="1" x14ac:dyDescent="0.25">
      <c r="B5" s="21" t="s">
        <v>32</v>
      </c>
      <c r="C5" s="20"/>
      <c r="D5" s="20"/>
      <c r="E5" s="20"/>
    </row>
    <row r="6" spans="2:5" x14ac:dyDescent="0.25">
      <c r="B6" s="23" t="s">
        <v>33</v>
      </c>
      <c r="C6" s="20"/>
      <c r="D6" s="20"/>
      <c r="E6" s="20"/>
    </row>
    <row r="7" spans="2:5" x14ac:dyDescent="0.25">
      <c r="B7" s="1" t="s">
        <v>34</v>
      </c>
      <c r="C7" s="8">
        <v>100</v>
      </c>
      <c r="E7" s="9" t="s">
        <v>35</v>
      </c>
    </row>
    <row r="8" spans="2:5" x14ac:dyDescent="0.25">
      <c r="B8" s="1" t="s">
        <v>36</v>
      </c>
      <c r="C8" s="8">
        <v>85</v>
      </c>
      <c r="E8" s="9" t="s">
        <v>37</v>
      </c>
    </row>
    <row r="9" spans="2:5" x14ac:dyDescent="0.25">
      <c r="B9" s="1" t="s">
        <v>38</v>
      </c>
      <c r="C9" s="8">
        <v>8</v>
      </c>
      <c r="E9" s="9" t="s">
        <v>39</v>
      </c>
    </row>
    <row r="10" spans="2:5" x14ac:dyDescent="0.25">
      <c r="B10" s="1" t="s">
        <v>40</v>
      </c>
      <c r="C10" s="8">
        <v>5</v>
      </c>
      <c r="E10" s="9" t="s">
        <v>41</v>
      </c>
    </row>
    <row r="11" spans="2:5" x14ac:dyDescent="0.25">
      <c r="B11" s="1" t="s">
        <v>42</v>
      </c>
      <c r="C11" s="8">
        <v>2</v>
      </c>
      <c r="E11" s="9" t="s">
        <v>43</v>
      </c>
    </row>
    <row r="12" spans="2:5" x14ac:dyDescent="0.25">
      <c r="B12" s="1" t="s">
        <v>44</v>
      </c>
      <c r="C12" s="10">
        <v>0.09</v>
      </c>
      <c r="E12" s="9" t="s">
        <v>45</v>
      </c>
    </row>
    <row r="14" spans="2:5" x14ac:dyDescent="0.25">
      <c r="B14" s="23" t="s">
        <v>46</v>
      </c>
      <c r="C14" s="20"/>
      <c r="D14" s="20"/>
      <c r="E14" s="20"/>
    </row>
    <row r="15" spans="2:5" x14ac:dyDescent="0.25">
      <c r="B15" s="11" t="s">
        <v>47</v>
      </c>
      <c r="C15" s="3">
        <f>C8/C7</f>
        <v>0.85</v>
      </c>
      <c r="E15" s="9" t="s">
        <v>48</v>
      </c>
    </row>
    <row r="16" spans="2:5" x14ac:dyDescent="0.25">
      <c r="B16" s="1" t="s">
        <v>49</v>
      </c>
      <c r="C16" s="12">
        <f>C9+C10+C11</f>
        <v>15</v>
      </c>
      <c r="E16" s="9" t="s">
        <v>50</v>
      </c>
    </row>
    <row r="17" spans="2:5" x14ac:dyDescent="0.25">
      <c r="B17" s="11" t="s">
        <v>51</v>
      </c>
      <c r="C17" s="3">
        <f>C16/C7</f>
        <v>0.15</v>
      </c>
      <c r="E17" s="9" t="s">
        <v>52</v>
      </c>
    </row>
    <row r="18" spans="2:5" x14ac:dyDescent="0.25">
      <c r="B18" s="11" t="s">
        <v>53</v>
      </c>
      <c r="C18" s="3">
        <f>C17-C12</f>
        <v>0.06</v>
      </c>
      <c r="E18" s="9" t="s">
        <v>54</v>
      </c>
    </row>
    <row r="20" spans="2:5" ht="21.95" customHeight="1" x14ac:dyDescent="0.25">
      <c r="B20" s="21" t="s">
        <v>55</v>
      </c>
      <c r="C20" s="20"/>
      <c r="D20" s="20"/>
      <c r="E20" s="20"/>
    </row>
    <row r="21" spans="2:5" x14ac:dyDescent="0.25">
      <c r="B21" s="24" t="s">
        <v>56</v>
      </c>
      <c r="C21" s="20"/>
      <c r="D21" s="20"/>
      <c r="E21" s="20"/>
    </row>
    <row r="22" spans="2:5" x14ac:dyDescent="0.25">
      <c r="B22" s="23" t="s">
        <v>33</v>
      </c>
      <c r="C22" s="20"/>
      <c r="D22" s="20"/>
      <c r="E22" s="20"/>
    </row>
    <row r="23" spans="2:5" x14ac:dyDescent="0.25">
      <c r="B23" s="1" t="s">
        <v>57</v>
      </c>
      <c r="C23" s="8">
        <v>50</v>
      </c>
      <c r="E23" s="9" t="s">
        <v>58</v>
      </c>
    </row>
    <row r="24" spans="2:5" x14ac:dyDescent="0.25">
      <c r="B24" s="1" t="s">
        <v>59</v>
      </c>
      <c r="C24" s="8">
        <v>200</v>
      </c>
      <c r="E24" s="9" t="s">
        <v>60</v>
      </c>
    </row>
    <row r="25" spans="2:5" x14ac:dyDescent="0.25">
      <c r="B25" s="1" t="s">
        <v>61</v>
      </c>
      <c r="C25" s="8">
        <v>50</v>
      </c>
      <c r="E25" s="9" t="s">
        <v>58</v>
      </c>
    </row>
    <row r="26" spans="2:5" x14ac:dyDescent="0.25">
      <c r="B26" s="1" t="s">
        <v>62</v>
      </c>
      <c r="C26" s="10">
        <v>0.5</v>
      </c>
      <c r="E26" s="9" t="s">
        <v>63</v>
      </c>
    </row>
    <row r="27" spans="2:5" x14ac:dyDescent="0.25">
      <c r="B27" s="1" t="s">
        <v>64</v>
      </c>
      <c r="C27" s="8">
        <v>5000</v>
      </c>
      <c r="E27" s="9" t="s">
        <v>65</v>
      </c>
    </row>
    <row r="28" spans="2:5" x14ac:dyDescent="0.25">
      <c r="B28" s="1" t="s">
        <v>66</v>
      </c>
      <c r="C28" s="10">
        <v>0.05</v>
      </c>
      <c r="E28" s="9" t="s">
        <v>67</v>
      </c>
    </row>
    <row r="29" spans="2:5" x14ac:dyDescent="0.25">
      <c r="B29" s="1" t="s">
        <v>68</v>
      </c>
      <c r="C29" s="8">
        <v>500</v>
      </c>
      <c r="E29" s="9" t="s">
        <v>69</v>
      </c>
    </row>
    <row r="30" spans="2:5" x14ac:dyDescent="0.25">
      <c r="B30" s="1" t="s">
        <v>70</v>
      </c>
      <c r="C30" s="10">
        <v>0.75</v>
      </c>
      <c r="E30" s="9" t="s">
        <v>71</v>
      </c>
    </row>
    <row r="31" spans="2:5" x14ac:dyDescent="0.25">
      <c r="B31" s="1" t="s">
        <v>72</v>
      </c>
      <c r="C31" s="8">
        <v>100</v>
      </c>
      <c r="E31" s="9" t="s">
        <v>35</v>
      </c>
    </row>
    <row r="33" spans="2:5" x14ac:dyDescent="0.25">
      <c r="B33" s="23" t="s">
        <v>46</v>
      </c>
      <c r="C33" s="20"/>
      <c r="D33" s="20"/>
      <c r="E33" s="20"/>
    </row>
    <row r="34" spans="2:5" x14ac:dyDescent="0.25">
      <c r="B34" s="1" t="s">
        <v>73</v>
      </c>
      <c r="C34" s="12">
        <f>C23+C24</f>
        <v>250</v>
      </c>
      <c r="E34" s="9" t="s">
        <v>74</v>
      </c>
    </row>
    <row r="35" spans="2:5" x14ac:dyDescent="0.25">
      <c r="B35" s="1" t="s">
        <v>75</v>
      </c>
      <c r="C35" s="12">
        <f>C25*(1-C26)</f>
        <v>25</v>
      </c>
      <c r="E35" s="9" t="s">
        <v>76</v>
      </c>
    </row>
    <row r="36" spans="2:5" x14ac:dyDescent="0.25">
      <c r="B36" s="1" t="s">
        <v>77</v>
      </c>
      <c r="C36" s="12">
        <f>C34+C35</f>
        <v>275</v>
      </c>
      <c r="E36" s="9" t="s">
        <v>78</v>
      </c>
    </row>
    <row r="37" spans="2:5" x14ac:dyDescent="0.25">
      <c r="B37" s="1" t="s">
        <v>79</v>
      </c>
      <c r="C37" s="12">
        <f>C28*C27</f>
        <v>250</v>
      </c>
      <c r="E37" s="9" t="s">
        <v>74</v>
      </c>
    </row>
    <row r="38" spans="2:5" x14ac:dyDescent="0.25">
      <c r="B38" s="1" t="s">
        <v>80</v>
      </c>
      <c r="C38" s="12">
        <f>C30*C29</f>
        <v>375</v>
      </c>
      <c r="E38" s="9" t="s">
        <v>81</v>
      </c>
    </row>
    <row r="39" spans="2:5" x14ac:dyDescent="0.25">
      <c r="B39" s="1" t="s">
        <v>82</v>
      </c>
      <c r="C39" s="12">
        <f>C37+C38</f>
        <v>625</v>
      </c>
      <c r="E39" s="9" t="s">
        <v>83</v>
      </c>
    </row>
    <row r="40" spans="2:5" x14ac:dyDescent="0.25">
      <c r="B40" s="1" t="s">
        <v>84</v>
      </c>
      <c r="C40" s="12">
        <f>MIN(C31,0.75*C39)</f>
        <v>100</v>
      </c>
      <c r="E40" s="9" t="s">
        <v>85</v>
      </c>
    </row>
    <row r="41" spans="2:5" x14ac:dyDescent="0.25">
      <c r="B41" s="1" t="s">
        <v>86</v>
      </c>
      <c r="C41" s="12">
        <f>C39-C40</f>
        <v>525</v>
      </c>
      <c r="E41" s="9" t="s">
        <v>87</v>
      </c>
    </row>
    <row r="42" spans="2:5" x14ac:dyDescent="0.25">
      <c r="B42" s="11" t="s">
        <v>88</v>
      </c>
      <c r="C42" s="3">
        <f>C36/C41</f>
        <v>0.52380952380952384</v>
      </c>
      <c r="E42" s="9" t="s">
        <v>89</v>
      </c>
    </row>
    <row r="43" spans="2:5" x14ac:dyDescent="0.25">
      <c r="B43" s="11" t="s">
        <v>90</v>
      </c>
      <c r="C43" s="5">
        <f>C41-C36</f>
        <v>250</v>
      </c>
      <c r="E43" s="9" t="s">
        <v>91</v>
      </c>
    </row>
    <row r="44" spans="2:5" x14ac:dyDescent="0.25">
      <c r="B44" s="1" t="s">
        <v>92</v>
      </c>
      <c r="C44" s="13" t="str">
        <f>IF(C42&gt;=1,"LOLOS (&gt;= 100%)","GAGAL (&lt; 100%)")</f>
        <v>GAGAL (&lt; 100%)</v>
      </c>
      <c r="E44" s="9" t="s">
        <v>93</v>
      </c>
    </row>
    <row r="46" spans="2:5" ht="21.95" customHeight="1" x14ac:dyDescent="0.25">
      <c r="B46" s="21" t="s">
        <v>94</v>
      </c>
      <c r="C46" s="20"/>
      <c r="D46" s="20"/>
      <c r="E46" s="20"/>
    </row>
    <row r="47" spans="2:5" x14ac:dyDescent="0.25">
      <c r="B47" s="24" t="s">
        <v>95</v>
      </c>
      <c r="C47" s="20"/>
      <c r="D47" s="20"/>
      <c r="E47" s="20"/>
    </row>
    <row r="48" spans="2:5" x14ac:dyDescent="0.25">
      <c r="B48" s="23" t="s">
        <v>33</v>
      </c>
      <c r="C48" s="20"/>
      <c r="D48" s="20"/>
      <c r="E48" s="20"/>
    </row>
    <row r="49" spans="2:5" x14ac:dyDescent="0.25">
      <c r="B49" s="1" t="s">
        <v>96</v>
      </c>
      <c r="C49" s="8">
        <v>300</v>
      </c>
      <c r="E49" s="9" t="s">
        <v>97</v>
      </c>
    </row>
    <row r="50" spans="2:5" x14ac:dyDescent="0.25">
      <c r="B50" s="1" t="s">
        <v>98</v>
      </c>
      <c r="C50" s="8">
        <v>4500</v>
      </c>
      <c r="E50" s="9" t="s">
        <v>99</v>
      </c>
    </row>
    <row r="51" spans="2:5" x14ac:dyDescent="0.25">
      <c r="B51" s="1" t="s">
        <v>100</v>
      </c>
      <c r="C51" s="8">
        <v>500</v>
      </c>
      <c r="E51" s="9" t="s">
        <v>101</v>
      </c>
    </row>
    <row r="52" spans="2:5" x14ac:dyDescent="0.25">
      <c r="B52" s="1" t="s">
        <v>102</v>
      </c>
      <c r="C52" s="8">
        <v>500</v>
      </c>
      <c r="E52" s="9" t="s">
        <v>103</v>
      </c>
    </row>
    <row r="53" spans="2:5" x14ac:dyDescent="0.25">
      <c r="B53" s="1" t="s">
        <v>104</v>
      </c>
      <c r="C53" s="8">
        <v>250</v>
      </c>
      <c r="E53" s="9" t="s">
        <v>105</v>
      </c>
    </row>
    <row r="54" spans="2:5" x14ac:dyDescent="0.25">
      <c r="B54" s="1" t="s">
        <v>106</v>
      </c>
      <c r="C54" s="8">
        <v>1000</v>
      </c>
      <c r="E54" s="9" t="s">
        <v>107</v>
      </c>
    </row>
    <row r="55" spans="2:5" x14ac:dyDescent="0.25">
      <c r="B55" s="1" t="s">
        <v>108</v>
      </c>
      <c r="C55" s="8">
        <v>5000</v>
      </c>
      <c r="E55" s="9" t="s">
        <v>109</v>
      </c>
    </row>
    <row r="57" spans="2:5" x14ac:dyDescent="0.25">
      <c r="B57" s="23" t="s">
        <v>110</v>
      </c>
      <c r="C57" s="20"/>
      <c r="D57" s="20"/>
      <c r="E57" s="20"/>
    </row>
    <row r="58" spans="2:5" ht="30" x14ac:dyDescent="0.25">
      <c r="B58" s="1" t="s">
        <v>111</v>
      </c>
      <c r="C58" s="12">
        <f>C49*1+C50*0.95+C51*0.8+C52*0.5</f>
        <v>5225</v>
      </c>
      <c r="E58" s="9" t="s">
        <v>112</v>
      </c>
    </row>
    <row r="59" spans="2:5" x14ac:dyDescent="0.25">
      <c r="B59" s="1" t="s">
        <v>113</v>
      </c>
      <c r="C59" s="12">
        <f>C53*0.05+C54*0.5+C55*0.85</f>
        <v>4762.5</v>
      </c>
      <c r="E59" s="9" t="s">
        <v>114</v>
      </c>
    </row>
    <row r="60" spans="2:5" x14ac:dyDescent="0.25">
      <c r="B60" s="11" t="s">
        <v>115</v>
      </c>
      <c r="C60" s="3">
        <f>C58/C59</f>
        <v>1.0971128608923884</v>
      </c>
      <c r="E60" s="9" t="s">
        <v>116</v>
      </c>
    </row>
    <row r="61" spans="2:5" x14ac:dyDescent="0.25">
      <c r="B61" s="1" t="s">
        <v>117</v>
      </c>
      <c r="C61" s="13" t="str">
        <f>IF(C60&gt;=1,"LOLOS (&gt;= 100%)","GAGAL (&lt; 100%)")</f>
        <v>LOLOS (&gt;= 100%)</v>
      </c>
      <c r="E61" s="9" t="s">
        <v>118</v>
      </c>
    </row>
  </sheetData>
  <mergeCells count="13">
    <mergeCell ref="B3:E3"/>
    <mergeCell ref="B5:E5"/>
    <mergeCell ref="B2:E2"/>
    <mergeCell ref="B47:E47"/>
    <mergeCell ref="B46:E46"/>
    <mergeCell ref="B22:E22"/>
    <mergeCell ref="B14:E14"/>
    <mergeCell ref="B20:E20"/>
    <mergeCell ref="B57:E57"/>
    <mergeCell ref="B6:E6"/>
    <mergeCell ref="B21:E21"/>
    <mergeCell ref="B48:E48"/>
    <mergeCell ref="B33:E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lcr-nsfr-template.xlsx</dc:title>
  <dc:creator>stdsquare</dc:creator>
  <cp:lastModifiedBy>Nana Varian</cp:lastModifiedBy>
  <dcterms:created xsi:type="dcterms:W3CDTF">2026-08-14T17:32:32Z</dcterms:created>
  <dcterms:modified xsi:type="dcterms:W3CDTF">2026-08-14T17:33:06Z</dcterms:modified>
</cp:coreProperties>
</file>