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7AD3FBE64D22202339FB33E6E39BFC20F7CE20CA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2" l="1"/>
  <c r="C54" i="2"/>
  <c r="C52" i="2"/>
  <c r="C53" i="2" s="1"/>
  <c r="C50" i="2"/>
  <c r="C49" i="2"/>
  <c r="F36" i="2"/>
  <c r="F35" i="2"/>
  <c r="F34" i="2"/>
  <c r="F33" i="2"/>
  <c r="C29" i="2"/>
  <c r="C27" i="2"/>
  <c r="C26" i="2"/>
  <c r="C25" i="2"/>
  <c r="C13" i="1" s="1"/>
  <c r="C24" i="2"/>
  <c r="C12" i="1" s="1"/>
  <c r="F17" i="2"/>
  <c r="H17" i="2" s="1"/>
  <c r="E17" i="2"/>
  <c r="G17" i="2" s="1"/>
  <c r="F16" i="2"/>
  <c r="H16" i="2" s="1"/>
  <c r="E16" i="2"/>
  <c r="G16" i="2" s="1"/>
  <c r="F15" i="2"/>
  <c r="H15" i="2" s="1"/>
  <c r="E15" i="2"/>
  <c r="G15" i="2" s="1"/>
  <c r="F14" i="2"/>
  <c r="H14" i="2" s="1"/>
  <c r="E14" i="2"/>
  <c r="G14" i="2" s="1"/>
  <c r="F13" i="2"/>
  <c r="H13" i="2" s="1"/>
  <c r="E13" i="2"/>
  <c r="F12" i="2"/>
  <c r="H12" i="2" s="1"/>
  <c r="E12" i="2"/>
  <c r="G12" i="2" s="1"/>
  <c r="F11" i="2"/>
  <c r="H11" i="2" s="1"/>
  <c r="E11" i="2"/>
  <c r="G11" i="2" s="1"/>
  <c r="F10" i="2"/>
  <c r="H10" i="2" s="1"/>
  <c r="E10" i="2"/>
  <c r="G10" i="2" s="1"/>
  <c r="F9" i="2"/>
  <c r="H9" i="2" s="1"/>
  <c r="E9" i="2"/>
  <c r="F8" i="2"/>
  <c r="H8" i="2" s="1"/>
  <c r="E8" i="2"/>
  <c r="C15" i="1"/>
  <c r="C51" i="2" l="1"/>
  <c r="C14" i="1" s="1"/>
  <c r="G9" i="2"/>
  <c r="G18" i="2" s="1"/>
  <c r="C21" i="2" s="1"/>
  <c r="C23" i="2" s="1"/>
  <c r="C28" i="2"/>
  <c r="G13" i="2"/>
  <c r="G8" i="2"/>
  <c r="H18" i="2"/>
  <c r="C22" i="2" s="1"/>
  <c r="C56" i="2" l="1"/>
  <c r="C11" i="1"/>
</calcChain>
</file>

<file path=xl/sharedStrings.xml><?xml version="1.0" encoding="utf-8"?>
<sst xmlns="http://schemas.openxmlformats.org/spreadsheetml/2006/main" count="122" uniqueCount="118">
  <si>
    <t>TEMPLATE RASIO HEDGING — MANAJEMEN RISIKO PASAR</t>
  </si>
  <si>
    <t>Magister Manajemen · Manajemen Risiko Pasar · Pertemuan 10  ·  Sumber contoh: deck pertemuan-10.md (Strategi Lindung Nilai — Forward, Futures, Opsi, Collar)</t>
  </si>
  <si>
    <t>CONTOH PADA DECK (ANGKA SAMA)</t>
  </si>
  <si>
    <t>Rumus deck</t>
  </si>
  <si>
    <t>HR* = rho(S,F) x sigma_S/sigma_F (Ederington 1979, minimum variance hedge ratio)</t>
  </si>
  <si>
    <t>Cross-hedge deck</t>
  </si>
  <si>
    <t>CPO Indonesia vs FCPO BMD: rho ~0,8 -&gt; HR* ~0,75 (partial, basis risk)</t>
  </si>
  <si>
    <t>Hitung dari nol deck</t>
  </si>
  <si>
    <t>USD 1 juta; spot 15.500; forward 15.840; maturity 16.000 -&gt; hedge hemat Rp 160 juta; premi 2,2% (8,8% p.a.)</t>
  </si>
  <si>
    <t>HASIL UTAMA — LIVE DARI SHEET KALKULASI</t>
  </si>
  <si>
    <t>HR* minimum-variansi (Kovaran/Varian)</t>
  </si>
  <si>
    <t>rumus hidup — ikut berubah saat INPUT diedit</t>
  </si>
  <si>
    <t>Cek =SLOPE(dS; dF)</t>
  </si>
  <si>
    <t>Korelasi spot-futures</t>
  </si>
  <si>
    <t>Hemat hedge skenario A</t>
  </si>
  <si>
    <t>Opportunity cost skenario B</t>
  </si>
  <si>
    <t>CATATAN</t>
  </si>
  <si>
    <t>Basis = spot - futures (deck); cross-hedging menimbulkan basis risk (grade, lokasi, waktu, mata uang).</t>
  </si>
  <si>
    <t>Skenario B menunjukkan sisi trade-off: forward menghapus upside — collar zero-cost (deck) mempertahankannya sampai cap.</t>
  </si>
  <si>
    <t>CARA PAKAI</t>
  </si>
  <si>
    <t>1. Buka sheet Kalkulasi; ubah hanya sel berlatar KUNING MUDA (INPUT).</t>
  </si>
  <si>
    <t>2. Semua langkah berhitung memakai FORMULA HIDUP (=NORM.S.INV, =SQRT,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</si>
  <si>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</si>
  <si>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</si>
  <si>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</si>
  <si>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</si>
  <si>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</si>
  <si>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</si>
  <si>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</si>
  <si>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RASIO HEDGING OPTIMAL (MINIMUM-VARIANSI) + FORWARD</t>
  </si>
  <si>
    <t>Deck P10: HR* = rho(S,F) x sigma_S/sigma_F (Ederington 1979); estimasi via Kovarian/Varian dS terhadap dF; penerapan forward hedge importir USD 1 juta.</t>
  </si>
  <si>
    <t>A. HR* VIA TABEL DEVIASI BERTAHAP — SPOT CPO ID vs FUTURES FCPO BMD</t>
  </si>
  <si>
    <t>Cross-hedging deck: CPO Indonesia di-hedge futures BMD Malaysia; rho ~0,8 dan HR* ~0,75. Data perubahan mingguan ilustratif (Rp/kg vs RM/mt).</t>
  </si>
  <si>
    <t>Minggu</t>
  </si>
  <si>
    <t>d Spot</t>
  </si>
  <si>
    <t>d Futures</t>
  </si>
  <si>
    <t>dS - rata</t>
  </si>
  <si>
    <t>dF - rata</t>
  </si>
  <si>
    <t>(dev)(dev)</t>
  </si>
  <si>
    <t>(dev dF)^2</t>
  </si>
  <si>
    <t>Catatan</t>
  </si>
  <si>
    <t>W-10</t>
  </si>
  <si>
    <t>W-9</t>
  </si>
  <si>
    <t>W-8</t>
  </si>
  <si>
    <t>W-7</t>
  </si>
  <si>
    <t>W-6</t>
  </si>
  <si>
    <t>W-5</t>
  </si>
  <si>
    <t>W-4</t>
  </si>
  <si>
    <t>W-3</t>
  </si>
  <si>
    <t>W-2</t>
  </si>
  <si>
    <t>W-1</t>
  </si>
  <si>
    <t>JUMLAH</t>
  </si>
  <si>
    <t>pembilang kovarian &amp; varian dF</t>
  </si>
  <si>
    <t>LANGKAH — HR* = Kovaran(dS,dF) / Varian(dF)</t>
  </si>
  <si>
    <t>1. Kovaran(dS,dF) = Sigma(dev x dev)/(n-1)</t>
  </si>
  <si>
    <t>n = 10 minggu</t>
  </si>
  <si>
    <t>2. Varian(dF) = Sigma(dev dF^2)/(n-1)</t>
  </si>
  <si>
    <t>penyebut</t>
  </si>
  <si>
    <t>3. HR* (slope minimum-variansi) = Kovaran/Varian</t>
  </si>
  <si>
    <t>deck cross-hedge CPO: HR ~0,75</t>
  </si>
  <si>
    <t>4. Cek: =SLOPE(dS; dF)</t>
  </si>
  <si>
    <t>slope regresi = HR*</t>
  </si>
  <si>
    <t>5. rho = CORREL(dS; dF)</t>
  </si>
  <si>
    <t>deck: rho ~0,8</t>
  </si>
  <si>
    <t>6. sigma_S = STDEV.S(dS)</t>
  </si>
  <si>
    <t>7. sigma_F = STDEV.S(dF)</t>
  </si>
  <si>
    <t>8. Cek Ederington: HR* = rho x sigma_S/sigma_F</t>
  </si>
  <si>
    <t>harus sama dengan langkah 3</t>
  </si>
  <si>
    <t>9. Cek: =COVARIANCE.S(dS; dF)</t>
  </si>
  <si>
    <t>sama dengan langkah 1</t>
  </si>
  <si>
    <t>B. RUMUS EDERINGTON — SKENARIO DECK</t>
  </si>
  <si>
    <t>Skenario</t>
  </si>
  <si>
    <t>rho</t>
  </si>
  <si>
    <t>sigma_S</t>
  </si>
  <si>
    <t>sigma_F</t>
  </si>
  <si>
    <t>HR* = rho x sigma_S/sigma_F</t>
  </si>
  <si>
    <t>Interpretasi deck</t>
  </si>
  <si>
    <t>Perfect hedge</t>
  </si>
  <si>
    <t>1,00 — full hedge, zero risk</t>
  </si>
  <si>
    <t>Imperfect hedge</t>
  </si>
  <si>
    <t>0,80 — 80% eksposur di-hedge</t>
  </si>
  <si>
    <t>Low correlation</t>
  </si>
  <si>
    <t>0,50 — partial hedge</t>
  </si>
  <si>
    <t>Cross-hedge (sigma_F &gt; sigma_S)</t>
  </si>
  <si>
    <t>0,60 — basis risk signifikan</t>
  </si>
  <si>
    <t>C. HITUNG DARI NOL DECK — FORWARD HEDGE IMPORTIR USD</t>
  </si>
  <si>
    <t>INPUT — ubah sel kuning muda</t>
  </si>
  <si>
    <t>Utang valas (USD)</t>
  </si>
  <si>
    <t>deck: USD 1 juta, 3 bulan</t>
  </si>
  <si>
    <t>Kurs spot USD/IDR</t>
  </si>
  <si>
    <t>deck: Rp 15.500</t>
  </si>
  <si>
    <t>Kurs forward 3-bulan</t>
  </si>
  <si>
    <t>deck: Rp 15.840</t>
  </si>
  <si>
    <t>Skenario A: spot saat maturity</t>
  </si>
  <si>
    <t>deck: Rp 16.000 (USD kuat)</t>
  </si>
  <si>
    <t>Skenario B: spot saat maturity</t>
  </si>
  <si>
    <t>deck: Rp 15.200 (USD lemah)</t>
  </si>
  <si>
    <t>Suku bunga IDR (tahunan)</t>
  </si>
  <si>
    <t>deck: ~6%</t>
  </si>
  <si>
    <t>Suku bunga USD (tahunan)</t>
  </si>
  <si>
    <t>deck: ~2%</t>
  </si>
  <si>
    <t>LANGKAH — formula hidup (tabel deck langkah 1-5)</t>
  </si>
  <si>
    <t>1. Biaya IDR jika hedge = USD x forward</t>
  </si>
  <si>
    <t>deck: Rp 15,84 miliar (lock)</t>
  </si>
  <si>
    <t>2. Biaya IDR tidak hedge (skenario A)</t>
  </si>
  <si>
    <t>deck: Rp 16,00 miliar</t>
  </si>
  <si>
    <t>3. Selisih (untung dari hedge)</t>
  </si>
  <si>
    <t>deck: Rp 160 juta</t>
  </si>
  <si>
    <t>4. Premi forward 3-bulan = (fwd-spot)/spot</t>
  </si>
  <si>
    <t>deck: 2,2%</t>
  </si>
  <si>
    <t>5. Premi annualized = premi 3-bulan x 4</t>
  </si>
  <si>
    <t>deck: ~8,8% setahun</t>
  </si>
  <si>
    <t>6. Interest rate parity = r_IDR - r_USD</t>
  </si>
  <si>
    <t>deck: ~4% — premi 8,8% elevated</t>
  </si>
  <si>
    <t>7. Opportunity cost skenario B = (fwd - spot B) x USD</t>
  </si>
  <si>
    <t>deck: rugi Rp 640 juta bila USD melemah</t>
  </si>
  <si>
    <t>8. Penerapan HR*: eksposur x HR* (Bagian A)</t>
  </si>
  <si>
    <t>jumlah USD yang sebaiknya di-hedge (0,75)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</si>
</sst>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%"/>
    <numFmt numFmtId="165" formatCode="0.000000"/>
    <numFmt numFmtId="166" formatCode="0.0000"/>
    <numFmt numFmtId="167" formatCode="&quot;USD&quot;#,##0"/>
    <numFmt numFmtId="168" formatCode="&quot;Rp&quot;#,##0"/>
    <numFmt numFmtId="169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6" fontId="6" fillId="7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8" fontId="6" fillId="7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0" fontId="4" fillId="5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166" fontId="4" fillId="5" borderId="1" xfId="0" applyNumberFormat="1" applyFont="1" applyFill="1" applyBorder="1" applyAlignment="1">
      <alignment horizontal="center" vertical="center" wrapText="1"/>
    </xf>
    <xf numFmtId="167" fontId="4" fillId="5" borderId="1" xfId="0" applyNumberFormat="1" applyFont="1" applyFill="1" applyBorder="1" applyAlignment="1">
      <alignment horizontal="center" vertical="center" wrapText="1"/>
    </xf>
    <xf numFmtId="168" fontId="4" fillId="5" borderId="1" xfId="0" applyNumberFormat="1" applyFont="1" applyFill="1" applyBorder="1" applyAlignment="1">
      <alignment horizontal="center" vertical="center" wrapText="1"/>
    </xf>
    <xf numFmtId="169" fontId="4" fillId="5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center" vertical="center" wrapText="1"/>
    </xf>
    <xf numFmtId="169" fontId="3" fillId="0" borderId="1" xfId="0" applyNumberFormat="1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168" fontId="6" fillId="7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166" fontId="6" fillId="7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33" t="s">
        <v>0</v>
      </c>
      <c r="C2" s="32"/>
      <c r="D2" s="32"/>
      <c r="E2" s="32"/>
    </row>
    <row r="3" spans="2:5" ht="30" customHeight="1" x14ac:dyDescent="0.25">
      <c r="B3" s="36" t="s">
        <v>1</v>
      </c>
      <c r="C3" s="32"/>
      <c r="D3" s="32"/>
      <c r="E3" s="32"/>
    </row>
    <row r="5" spans="2:5" ht="21.95" customHeight="1" x14ac:dyDescent="0.25">
      <c r="B5" s="33" t="s">
        <v>2</v>
      </c>
      <c r="C5" s="32"/>
      <c r="D5" s="32"/>
      <c r="E5" s="32"/>
    </row>
    <row r="6" spans="2:5" x14ac:dyDescent="0.25">
      <c r="B6" s="1" t="s">
        <v>3</v>
      </c>
      <c r="C6" s="34" t="s">
        <v>4</v>
      </c>
      <c r="D6" s="35"/>
      <c r="E6" s="30"/>
    </row>
    <row r="7" spans="2:5" x14ac:dyDescent="0.25">
      <c r="B7" s="1" t="s">
        <v>5</v>
      </c>
      <c r="C7" s="34" t="s">
        <v>6</v>
      </c>
      <c r="D7" s="35"/>
      <c r="E7" s="30"/>
    </row>
    <row r="8" spans="2:5" x14ac:dyDescent="0.25">
      <c r="B8" s="1" t="s">
        <v>7</v>
      </c>
      <c r="C8" s="34" t="s">
        <v>8</v>
      </c>
      <c r="D8" s="35"/>
      <c r="E8" s="30"/>
    </row>
    <row r="10" spans="2:5" ht="21.95" customHeight="1" x14ac:dyDescent="0.25">
      <c r="B10" s="33" t="s">
        <v>9</v>
      </c>
      <c r="C10" s="32"/>
      <c r="D10" s="32"/>
      <c r="E10" s="32"/>
    </row>
    <row r="11" spans="2:5" x14ac:dyDescent="0.25">
      <c r="B11" s="2" t="s">
        <v>10</v>
      </c>
      <c r="C11" s="37">
        <f>Kalkulasi!C23</f>
        <v>0.75001448666502502</v>
      </c>
      <c r="D11" s="30"/>
      <c r="E11" s="4" t="s">
        <v>11</v>
      </c>
    </row>
    <row r="12" spans="2:5" x14ac:dyDescent="0.25">
      <c r="B12" s="2" t="s">
        <v>12</v>
      </c>
      <c r="C12" s="37">
        <f>Kalkulasi!C24</f>
        <v>0.75001448666502502</v>
      </c>
      <c r="D12" s="30"/>
      <c r="E12" s="4" t="s">
        <v>11</v>
      </c>
    </row>
    <row r="13" spans="2:5" x14ac:dyDescent="0.25">
      <c r="B13" s="2" t="s">
        <v>13</v>
      </c>
      <c r="C13" s="37">
        <f>Kalkulasi!C25</f>
        <v>0.79999206770164299</v>
      </c>
      <c r="D13" s="30"/>
      <c r="E13" s="4" t="s">
        <v>11</v>
      </c>
    </row>
    <row r="14" spans="2:5" x14ac:dyDescent="0.25">
      <c r="B14" s="2" t="s">
        <v>14</v>
      </c>
      <c r="C14" s="29">
        <f>Kalkulasi!C51</f>
        <v>160000000</v>
      </c>
      <c r="D14" s="30"/>
      <c r="E14" s="4" t="s">
        <v>11</v>
      </c>
    </row>
    <row r="15" spans="2:5" x14ac:dyDescent="0.25">
      <c r="B15" s="2" t="s">
        <v>15</v>
      </c>
      <c r="C15" s="29">
        <f>Kalkulasi!C55</f>
        <v>640000000</v>
      </c>
      <c r="D15" s="30"/>
      <c r="E15" s="4" t="s">
        <v>11</v>
      </c>
    </row>
    <row r="17" spans="2:5" ht="21.95" customHeight="1" x14ac:dyDescent="0.25">
      <c r="B17" s="33" t="s">
        <v>16</v>
      </c>
      <c r="C17" s="32"/>
      <c r="D17" s="32"/>
      <c r="E17" s="32"/>
    </row>
    <row r="18" spans="2:5" x14ac:dyDescent="0.25">
      <c r="B18" s="31" t="s">
        <v>17</v>
      </c>
      <c r="C18" s="32"/>
      <c r="D18" s="32"/>
      <c r="E18" s="32"/>
    </row>
    <row r="19" spans="2:5" x14ac:dyDescent="0.25">
      <c r="B19" s="31" t="s">
        <v>18</v>
      </c>
      <c r="C19" s="32"/>
      <c r="D19" s="32"/>
      <c r="E19" s="32"/>
    </row>
    <row r="21" spans="2:5" ht="21.95" customHeight="1" x14ac:dyDescent="0.25">
      <c r="B21" s="33" t="s">
        <v>19</v>
      </c>
      <c r="C21" s="32"/>
      <c r="D21" s="32"/>
      <c r="E21" s="32"/>
    </row>
    <row r="22" spans="2:5" x14ac:dyDescent="0.25">
      <c r="B22" s="31" t="s">
        <v>20</v>
      </c>
      <c r="C22" s="32"/>
      <c r="D22" s="32"/>
      <c r="E22" s="32"/>
    </row>
    <row r="23" spans="2:5" x14ac:dyDescent="0.25">
      <c r="B23" s="31" t="s">
        <v>21</v>
      </c>
      <c r="C23" s="32"/>
      <c r="D23" s="32"/>
      <c r="E23" s="32"/>
    </row>
    <row r="24" spans="2:5" x14ac:dyDescent="0.25">
      <c r="B24" s="31" t="s">
        <v>22</v>
      </c>
      <c r="C24" s="32"/>
      <c r="D24" s="32"/>
      <c r="E24" s="32"/>
    </row>
    <row r="26" spans="2:5" x14ac:dyDescent="0.25">
      <c r="B26" s="6" t="s">
        <v>23</v>
      </c>
      <c r="C26" s="4" t="s">
        <v>24</v>
      </c>
    </row>
    <row r="27" spans="2:5" ht="25.5" x14ac:dyDescent="0.25">
      <c r="B27" s="1" t="s">
        <v>25</v>
      </c>
      <c r="C27" s="4" t="s">
        <v>26</v>
      </c>
    </row>
    <row r="28" spans="2:5" x14ac:dyDescent="0.25">
      <c r="B28" s="7" t="s">
        <v>27</v>
      </c>
      <c r="C28" s="4" t="s">
        <v>28</v>
      </c>
    </row>
  </sheetData>
  <mergeCells count="19">
    <mergeCell ref="B2:E2"/>
    <mergeCell ref="C6:E6"/>
    <mergeCell ref="B17:E17"/>
    <mergeCell ref="B23:E23"/>
    <mergeCell ref="C13:D13"/>
    <mergeCell ref="B19:E19"/>
    <mergeCell ref="B10:E10"/>
    <mergeCell ref="B3:E3"/>
    <mergeCell ref="C7:E7"/>
    <mergeCell ref="B22:E22"/>
    <mergeCell ref="C12:D12"/>
    <mergeCell ref="B18:E18"/>
    <mergeCell ref="C11:D11"/>
    <mergeCell ref="B21:E21"/>
    <mergeCell ref="C15:D15"/>
    <mergeCell ref="C14:D14"/>
    <mergeCell ref="B24:E24"/>
    <mergeCell ref="B5:E5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56"/>
  <sheetViews>
    <sheetView showGridLines="0" workbookViewId="0"/>
  </sheetViews>
  <sheetFormatPr defaultRowHeight="15" x14ac:dyDescent="0.25"/>
  <cols>
    <col min="1" max="1" width="3" customWidth="1"/>
    <col min="2" max="2" width="40" customWidth="1"/>
    <col min="3" max="8" width="14" customWidth="1"/>
    <col min="9" max="9" width="46" customWidth="1"/>
  </cols>
  <sheetData>
    <row r="2" spans="2:9" ht="27.95" customHeight="1" x14ac:dyDescent="0.25">
      <c r="B2" s="33" t="s">
        <v>29</v>
      </c>
      <c r="C2" s="32"/>
      <c r="D2" s="32"/>
      <c r="E2" s="32"/>
      <c r="F2" s="32"/>
      <c r="G2" s="32"/>
      <c r="H2" s="32"/>
      <c r="I2" s="32"/>
    </row>
    <row r="3" spans="2:9" ht="30" customHeight="1" x14ac:dyDescent="0.25">
      <c r="B3" s="36" t="s">
        <v>30</v>
      </c>
      <c r="C3" s="32"/>
      <c r="D3" s="32"/>
      <c r="E3" s="32"/>
      <c r="F3" s="32"/>
      <c r="G3" s="32"/>
      <c r="H3" s="32"/>
      <c r="I3" s="32"/>
    </row>
    <row r="5" spans="2:9" ht="21.95" customHeight="1" x14ac:dyDescent="0.25">
      <c r="B5" s="33" t="s">
        <v>31</v>
      </c>
      <c r="C5" s="32"/>
      <c r="D5" s="32"/>
      <c r="E5" s="32"/>
      <c r="F5" s="32"/>
      <c r="G5" s="32"/>
      <c r="H5" s="32"/>
      <c r="I5" s="32"/>
    </row>
    <row r="6" spans="2:9" x14ac:dyDescent="0.25">
      <c r="B6" s="40" t="s">
        <v>32</v>
      </c>
      <c r="C6" s="32"/>
      <c r="D6" s="32"/>
      <c r="E6" s="32"/>
      <c r="F6" s="32"/>
      <c r="G6" s="32"/>
      <c r="H6" s="32"/>
      <c r="I6" s="32"/>
    </row>
    <row r="7" spans="2:9" x14ac:dyDescent="0.25"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</row>
    <row r="8" spans="2:9" x14ac:dyDescent="0.25">
      <c r="B8" s="9" t="s">
        <v>41</v>
      </c>
      <c r="C8" s="10">
        <v>3.3709999999999997E-2</v>
      </c>
      <c r="D8" s="10">
        <v>3.2000000000000001E-2</v>
      </c>
      <c r="E8" s="11">
        <f t="shared" ref="E8:E17" si="0">C8-AVERAGE($C$8:$C$17)</f>
        <v>2.8884999999999997E-2</v>
      </c>
      <c r="F8" s="11">
        <f t="shared" ref="F8:F17" si="1">D8-AVERAGE($D$8:$D$17)</f>
        <v>2.69E-2</v>
      </c>
      <c r="G8" s="12">
        <f t="shared" ref="G8:G17" si="2">E8*F8</f>
        <v>7.7700649999999996E-4</v>
      </c>
      <c r="H8" s="12">
        <f t="shared" ref="H8:H17" si="3">F8^2</f>
        <v>7.2360999999999997E-4</v>
      </c>
      <c r="I8" s="13"/>
    </row>
    <row r="9" spans="2:9" x14ac:dyDescent="0.25">
      <c r="B9" s="9" t="s">
        <v>42</v>
      </c>
      <c r="C9" s="10">
        <v>-2.5499999999999998E-2</v>
      </c>
      <c r="D9" s="10">
        <v>-2.5000000000000001E-2</v>
      </c>
      <c r="E9" s="11">
        <f t="shared" si="0"/>
        <v>-3.0324999999999998E-2</v>
      </c>
      <c r="F9" s="11">
        <f t="shared" si="1"/>
        <v>-3.0100000000000002E-2</v>
      </c>
      <c r="G9" s="12">
        <f t="shared" si="2"/>
        <v>9.1278249999999996E-4</v>
      </c>
      <c r="H9" s="12">
        <f t="shared" si="3"/>
        <v>9.0601000000000006E-4</v>
      </c>
      <c r="I9" s="13"/>
    </row>
    <row r="10" spans="2:9" x14ac:dyDescent="0.25">
      <c r="B10" s="9" t="s">
        <v>43</v>
      </c>
      <c r="C10" s="10">
        <v>3.7780000000000001E-2</v>
      </c>
      <c r="D10" s="10">
        <v>4.1000000000000002E-2</v>
      </c>
      <c r="E10" s="11">
        <f t="shared" si="0"/>
        <v>3.2954999999999998E-2</v>
      </c>
      <c r="F10" s="11">
        <f t="shared" si="1"/>
        <v>3.5900000000000001E-2</v>
      </c>
      <c r="G10" s="12">
        <f t="shared" si="2"/>
        <v>1.1830845E-3</v>
      </c>
      <c r="H10" s="12">
        <f t="shared" si="3"/>
        <v>1.28881E-3</v>
      </c>
      <c r="I10" s="13"/>
    </row>
    <row r="11" spans="2:9" x14ac:dyDescent="0.25">
      <c r="B11" s="9" t="s">
        <v>44</v>
      </c>
      <c r="C11" s="10">
        <v>-2.2339999999999999E-2</v>
      </c>
      <c r="D11" s="10">
        <v>-1.7999999999999999E-2</v>
      </c>
      <c r="E11" s="11">
        <f t="shared" si="0"/>
        <v>-2.7164999999999998E-2</v>
      </c>
      <c r="F11" s="11">
        <f t="shared" si="1"/>
        <v>-2.3099999999999999E-2</v>
      </c>
      <c r="G11" s="12">
        <f t="shared" si="2"/>
        <v>6.2751149999999993E-4</v>
      </c>
      <c r="H11" s="12">
        <f t="shared" si="3"/>
        <v>5.336099999999999E-4</v>
      </c>
      <c r="I11" s="13"/>
    </row>
    <row r="12" spans="2:9" x14ac:dyDescent="0.25">
      <c r="B12" s="9" t="s">
        <v>45</v>
      </c>
      <c r="C12" s="10">
        <v>3.0089999999999999E-2</v>
      </c>
      <c r="D12" s="10">
        <v>2.4E-2</v>
      </c>
      <c r="E12" s="11">
        <f t="shared" si="0"/>
        <v>2.5264999999999999E-2</v>
      </c>
      <c r="F12" s="11">
        <f t="shared" si="1"/>
        <v>1.89E-2</v>
      </c>
      <c r="G12" s="12">
        <f t="shared" si="2"/>
        <v>4.7750849999999998E-4</v>
      </c>
      <c r="H12" s="12">
        <f t="shared" si="3"/>
        <v>3.5721E-4</v>
      </c>
      <c r="I12" s="13"/>
    </row>
    <row r="13" spans="2:9" x14ac:dyDescent="0.25">
      <c r="B13" s="9" t="s">
        <v>46</v>
      </c>
      <c r="C13" s="10">
        <v>-3.048E-2</v>
      </c>
      <c r="D13" s="10">
        <v>-3.5999999999999997E-2</v>
      </c>
      <c r="E13" s="11">
        <f t="shared" si="0"/>
        <v>-3.5305000000000003E-2</v>
      </c>
      <c r="F13" s="11">
        <f t="shared" si="1"/>
        <v>-4.1099999999999998E-2</v>
      </c>
      <c r="G13" s="12">
        <f t="shared" si="2"/>
        <v>1.4510355E-3</v>
      </c>
      <c r="H13" s="12">
        <f t="shared" si="3"/>
        <v>1.6892099999999998E-3</v>
      </c>
      <c r="I13" s="13"/>
    </row>
    <row r="14" spans="2:9" x14ac:dyDescent="0.25">
      <c r="B14" s="9" t="s">
        <v>47</v>
      </c>
      <c r="C14" s="10">
        <v>2.4670000000000001E-2</v>
      </c>
      <c r="D14" s="10">
        <v>1.2E-2</v>
      </c>
      <c r="E14" s="11">
        <f t="shared" si="0"/>
        <v>1.9845000000000002E-2</v>
      </c>
      <c r="F14" s="11">
        <f t="shared" si="1"/>
        <v>6.899999999999999E-3</v>
      </c>
      <c r="G14" s="12">
        <f t="shared" si="2"/>
        <v>1.3693049999999999E-4</v>
      </c>
      <c r="H14" s="12">
        <f t="shared" si="3"/>
        <v>4.7609999999999986E-5</v>
      </c>
      <c r="I14" s="13"/>
    </row>
    <row r="15" spans="2:9" x14ac:dyDescent="0.25">
      <c r="B15" s="9" t="s">
        <v>48</v>
      </c>
      <c r="C15" s="10">
        <v>-1.5499999999999999E-3</v>
      </c>
      <c r="D15" s="10">
        <v>2.8000000000000001E-2</v>
      </c>
      <c r="E15" s="11">
        <f t="shared" si="0"/>
        <v>-6.3749999999999996E-3</v>
      </c>
      <c r="F15" s="11">
        <f t="shared" si="1"/>
        <v>2.29E-2</v>
      </c>
      <c r="G15" s="12">
        <f t="shared" si="2"/>
        <v>-1.4598749999999999E-4</v>
      </c>
      <c r="H15" s="12">
        <f t="shared" si="3"/>
        <v>5.2441E-4</v>
      </c>
      <c r="I15" s="13"/>
    </row>
    <row r="16" spans="2:9" x14ac:dyDescent="0.25">
      <c r="B16" s="9" t="s">
        <v>49</v>
      </c>
      <c r="C16" s="10">
        <v>9.2999999999999992E-3</v>
      </c>
      <c r="D16" s="10">
        <v>-2.1999999999999999E-2</v>
      </c>
      <c r="E16" s="11">
        <f t="shared" si="0"/>
        <v>4.4749999999999998E-3</v>
      </c>
      <c r="F16" s="11">
        <f t="shared" si="1"/>
        <v>-2.7099999999999999E-2</v>
      </c>
      <c r="G16" s="12">
        <f t="shared" si="2"/>
        <v>-1.2127249999999999E-4</v>
      </c>
      <c r="H16" s="12">
        <f t="shared" si="3"/>
        <v>7.344099999999999E-4</v>
      </c>
      <c r="I16" s="13"/>
    </row>
    <row r="17" spans="2:9" x14ac:dyDescent="0.25">
      <c r="B17" s="9" t="s">
        <v>50</v>
      </c>
      <c r="C17" s="10">
        <v>-7.43E-3</v>
      </c>
      <c r="D17" s="10">
        <v>1.4999999999999999E-2</v>
      </c>
      <c r="E17" s="11">
        <f t="shared" si="0"/>
        <v>-1.2254999999999999E-2</v>
      </c>
      <c r="F17" s="11">
        <f t="shared" si="1"/>
        <v>9.8999999999999991E-3</v>
      </c>
      <c r="G17" s="12">
        <f t="shared" si="2"/>
        <v>-1.2132449999999997E-4</v>
      </c>
      <c r="H17" s="12">
        <f t="shared" si="3"/>
        <v>9.8009999999999978E-5</v>
      </c>
      <c r="I17" s="13"/>
    </row>
    <row r="18" spans="2:9" x14ac:dyDescent="0.25">
      <c r="B18" s="14" t="s">
        <v>51</v>
      </c>
      <c r="C18" s="15"/>
      <c r="D18" s="15"/>
      <c r="E18" s="15"/>
      <c r="F18" s="15"/>
      <c r="G18" s="16">
        <f>SUM(G8:G17)</f>
        <v>5.1772750000000011E-3</v>
      </c>
      <c r="H18" s="16">
        <f>SUM(H8:H17)</f>
        <v>6.9029E-3</v>
      </c>
      <c r="I18" s="13" t="s">
        <v>52</v>
      </c>
    </row>
    <row r="20" spans="2:9" x14ac:dyDescent="0.25">
      <c r="B20" s="39" t="s">
        <v>53</v>
      </c>
      <c r="C20" s="32"/>
      <c r="D20" s="32"/>
      <c r="E20" s="32"/>
      <c r="F20" s="32"/>
      <c r="G20" s="32"/>
      <c r="H20" s="32"/>
      <c r="I20" s="32"/>
    </row>
    <row r="21" spans="2:9" x14ac:dyDescent="0.25">
      <c r="B21" s="1" t="s">
        <v>54</v>
      </c>
      <c r="C21" s="12">
        <f>G18/(10-1)</f>
        <v>5.7525277777777789E-4</v>
      </c>
      <c r="E21" s="13" t="s">
        <v>55</v>
      </c>
    </row>
    <row r="22" spans="2:9" x14ac:dyDescent="0.25">
      <c r="B22" s="1" t="s">
        <v>56</v>
      </c>
      <c r="C22" s="12">
        <f>H18/(10-1)</f>
        <v>7.6698888888888884E-4</v>
      </c>
      <c r="E22" s="13" t="s">
        <v>57</v>
      </c>
    </row>
    <row r="23" spans="2:9" ht="38.25" x14ac:dyDescent="0.25">
      <c r="B23" s="17" t="s">
        <v>58</v>
      </c>
      <c r="C23" s="3">
        <f>C21/C22</f>
        <v>0.75001448666502502</v>
      </c>
      <c r="E23" s="13" t="s">
        <v>59</v>
      </c>
    </row>
    <row r="24" spans="2:9" ht="25.5" x14ac:dyDescent="0.25">
      <c r="B24" s="1" t="s">
        <v>60</v>
      </c>
      <c r="C24" s="18">
        <f>SLOPE(C8:C17,D8:D17)</f>
        <v>0.75001448666502502</v>
      </c>
      <c r="E24" s="13" t="s">
        <v>61</v>
      </c>
    </row>
    <row r="25" spans="2:9" x14ac:dyDescent="0.25">
      <c r="B25" s="1" t="s">
        <v>62</v>
      </c>
      <c r="C25" s="18">
        <f>CORREL(C8:C17,D8:D17)</f>
        <v>0.79999206770164299</v>
      </c>
      <c r="E25" s="13" t="s">
        <v>63</v>
      </c>
    </row>
    <row r="26" spans="2:9" x14ac:dyDescent="0.25">
      <c r="B26" s="1" t="s">
        <v>64</v>
      </c>
      <c r="C26" s="19">
        <f>_xlfn.STDEV.S(C8:C17)</f>
        <v>2.5964412931720388E-2</v>
      </c>
      <c r="E26" s="13"/>
    </row>
    <row r="27" spans="2:9" x14ac:dyDescent="0.25">
      <c r="B27" s="1" t="s">
        <v>65</v>
      </c>
      <c r="C27" s="19">
        <f>_xlfn.STDEV.S(D8:D17)</f>
        <v>2.7694564248041325E-2</v>
      </c>
      <c r="E27" s="13"/>
    </row>
    <row r="28" spans="2:9" ht="38.25" x14ac:dyDescent="0.25">
      <c r="B28" s="1" t="s">
        <v>66</v>
      </c>
      <c r="C28" s="18">
        <f>C25*C26/C27</f>
        <v>0.75001448666502502</v>
      </c>
      <c r="E28" s="13" t="s">
        <v>67</v>
      </c>
    </row>
    <row r="29" spans="2:9" ht="25.5" x14ac:dyDescent="0.25">
      <c r="B29" s="1" t="s">
        <v>68</v>
      </c>
      <c r="C29" s="12">
        <f>_xlfn.COVARIANCE.S(C8:C17,D8:D17)</f>
        <v>5.7525277777777789E-4</v>
      </c>
      <c r="E29" s="13" t="s">
        <v>69</v>
      </c>
    </row>
    <row r="31" spans="2:9" ht="21.95" customHeight="1" x14ac:dyDescent="0.25">
      <c r="B31" s="33" t="s">
        <v>70</v>
      </c>
      <c r="C31" s="32"/>
      <c r="D31" s="32"/>
      <c r="E31" s="32"/>
      <c r="F31" s="32"/>
      <c r="G31" s="32"/>
      <c r="H31" s="32"/>
      <c r="I31" s="32"/>
    </row>
    <row r="32" spans="2:9" x14ac:dyDescent="0.25">
      <c r="B32" s="20" t="s">
        <v>71</v>
      </c>
      <c r="C32" s="20" t="s">
        <v>72</v>
      </c>
      <c r="D32" s="20" t="s">
        <v>73</v>
      </c>
      <c r="E32" s="20" t="s">
        <v>74</v>
      </c>
      <c r="F32" s="41" t="s">
        <v>75</v>
      </c>
      <c r="G32" s="35"/>
      <c r="H32" s="30"/>
      <c r="I32" s="20" t="s">
        <v>76</v>
      </c>
    </row>
    <row r="33" spans="2:9" x14ac:dyDescent="0.25">
      <c r="B33" s="1" t="s">
        <v>77</v>
      </c>
      <c r="C33" s="21">
        <v>1</v>
      </c>
      <c r="D33" s="21">
        <v>1</v>
      </c>
      <c r="E33" s="22">
        <v>1</v>
      </c>
      <c r="F33" s="38">
        <f>C33*D33/E33</f>
        <v>1</v>
      </c>
      <c r="G33" s="35"/>
      <c r="H33" s="30"/>
      <c r="I33" s="13" t="s">
        <v>78</v>
      </c>
    </row>
    <row r="34" spans="2:9" x14ac:dyDescent="0.25">
      <c r="B34" s="1" t="s">
        <v>79</v>
      </c>
      <c r="C34" s="21">
        <v>0.8</v>
      </c>
      <c r="D34" s="21">
        <v>1</v>
      </c>
      <c r="E34" s="22">
        <v>1</v>
      </c>
      <c r="F34" s="38">
        <f>C34*D34/E34</f>
        <v>0.8</v>
      </c>
      <c r="G34" s="35"/>
      <c r="H34" s="30"/>
      <c r="I34" s="13" t="s">
        <v>80</v>
      </c>
    </row>
    <row r="35" spans="2:9" x14ac:dyDescent="0.25">
      <c r="B35" s="1" t="s">
        <v>81</v>
      </c>
      <c r="C35" s="21">
        <v>0.5</v>
      </c>
      <c r="D35" s="21">
        <v>1</v>
      </c>
      <c r="E35" s="22">
        <v>1</v>
      </c>
      <c r="F35" s="38">
        <f>C35*D35/E35</f>
        <v>0.5</v>
      </c>
      <c r="G35" s="35"/>
      <c r="H35" s="30"/>
      <c r="I35" s="13" t="s">
        <v>82</v>
      </c>
    </row>
    <row r="36" spans="2:9" x14ac:dyDescent="0.25">
      <c r="B36" s="1" t="s">
        <v>83</v>
      </c>
      <c r="C36" s="21">
        <v>0.7</v>
      </c>
      <c r="D36" s="21">
        <v>1</v>
      </c>
      <c r="E36" s="22">
        <v>1.1667000000000001</v>
      </c>
      <c r="F36" s="38">
        <f>C36*D36/E36</f>
        <v>0.59998285763263903</v>
      </c>
      <c r="G36" s="35"/>
      <c r="H36" s="30"/>
      <c r="I36" s="13" t="s">
        <v>84</v>
      </c>
    </row>
    <row r="38" spans="2:9" ht="21.95" customHeight="1" x14ac:dyDescent="0.25">
      <c r="B38" s="33" t="s">
        <v>85</v>
      </c>
      <c r="C38" s="32"/>
      <c r="D38" s="32"/>
      <c r="E38" s="32"/>
      <c r="F38" s="32"/>
      <c r="G38" s="32"/>
      <c r="H38" s="32"/>
      <c r="I38" s="32"/>
    </row>
    <row r="39" spans="2:9" x14ac:dyDescent="0.25">
      <c r="B39" s="39" t="s">
        <v>86</v>
      </c>
      <c r="C39" s="32"/>
      <c r="D39" s="32"/>
      <c r="E39" s="32"/>
      <c r="F39" s="32"/>
      <c r="G39" s="32"/>
      <c r="H39" s="32"/>
      <c r="I39" s="32"/>
    </row>
    <row r="40" spans="2:9" ht="25.5" x14ac:dyDescent="0.25">
      <c r="B40" s="1" t="s">
        <v>87</v>
      </c>
      <c r="C40" s="23">
        <v>1000000</v>
      </c>
      <c r="E40" s="13" t="s">
        <v>88</v>
      </c>
    </row>
    <row r="41" spans="2:9" x14ac:dyDescent="0.25">
      <c r="B41" s="1" t="s">
        <v>89</v>
      </c>
      <c r="C41" s="24">
        <v>15500</v>
      </c>
      <c r="E41" s="13" t="s">
        <v>90</v>
      </c>
    </row>
    <row r="42" spans="2:9" x14ac:dyDescent="0.25">
      <c r="B42" s="1" t="s">
        <v>91</v>
      </c>
      <c r="C42" s="24">
        <v>15840</v>
      </c>
      <c r="E42" s="13" t="s">
        <v>92</v>
      </c>
    </row>
    <row r="43" spans="2:9" ht="25.5" x14ac:dyDescent="0.25">
      <c r="B43" s="1" t="s">
        <v>93</v>
      </c>
      <c r="C43" s="24">
        <v>16000</v>
      </c>
      <c r="E43" s="13" t="s">
        <v>94</v>
      </c>
    </row>
    <row r="44" spans="2:9" ht="25.5" x14ac:dyDescent="0.25">
      <c r="B44" s="1" t="s">
        <v>95</v>
      </c>
      <c r="C44" s="24">
        <v>15200</v>
      </c>
      <c r="E44" s="13" t="s">
        <v>96</v>
      </c>
    </row>
    <row r="45" spans="2:9" x14ac:dyDescent="0.25">
      <c r="B45" s="1" t="s">
        <v>97</v>
      </c>
      <c r="C45" s="25">
        <v>0.06</v>
      </c>
      <c r="E45" s="13" t="s">
        <v>98</v>
      </c>
    </row>
    <row r="46" spans="2:9" x14ac:dyDescent="0.25">
      <c r="B46" s="1" t="s">
        <v>99</v>
      </c>
      <c r="C46" s="25">
        <v>0.02</v>
      </c>
      <c r="E46" s="13" t="s">
        <v>100</v>
      </c>
    </row>
    <row r="48" spans="2:9" x14ac:dyDescent="0.25">
      <c r="B48" s="39" t="s">
        <v>101</v>
      </c>
      <c r="C48" s="32"/>
      <c r="D48" s="32"/>
      <c r="E48" s="32"/>
      <c r="F48" s="32"/>
      <c r="G48" s="32"/>
      <c r="H48" s="32"/>
      <c r="I48" s="32"/>
    </row>
    <row r="49" spans="2:5" ht="25.5" x14ac:dyDescent="0.25">
      <c r="B49" s="1" t="s">
        <v>102</v>
      </c>
      <c r="C49" s="26">
        <f>C40*C42</f>
        <v>15840000000</v>
      </c>
      <c r="E49" s="13" t="s">
        <v>103</v>
      </c>
    </row>
    <row r="50" spans="2:5" ht="25.5" x14ac:dyDescent="0.25">
      <c r="B50" s="1" t="s">
        <v>104</v>
      </c>
      <c r="C50" s="26">
        <f>C40*C43</f>
        <v>16000000000</v>
      </c>
      <c r="E50" s="13" t="s">
        <v>105</v>
      </c>
    </row>
    <row r="51" spans="2:5" ht="25.5" x14ac:dyDescent="0.25">
      <c r="B51" s="17" t="s">
        <v>106</v>
      </c>
      <c r="C51" s="5">
        <f>C50-C49</f>
        <v>160000000</v>
      </c>
      <c r="E51" s="13" t="s">
        <v>107</v>
      </c>
    </row>
    <row r="52" spans="2:5" x14ac:dyDescent="0.25">
      <c r="B52" s="1" t="s">
        <v>108</v>
      </c>
      <c r="C52" s="19">
        <f>(C42-C41)/C41</f>
        <v>2.1935483870967741E-2</v>
      </c>
      <c r="E52" s="13" t="s">
        <v>109</v>
      </c>
    </row>
    <row r="53" spans="2:5" ht="25.5" x14ac:dyDescent="0.25">
      <c r="B53" s="1" t="s">
        <v>110</v>
      </c>
      <c r="C53" s="19">
        <f>C52*4</f>
        <v>8.7741935483870964E-2</v>
      </c>
      <c r="E53" s="13" t="s">
        <v>111</v>
      </c>
    </row>
    <row r="54" spans="2:5" ht="38.25" x14ac:dyDescent="0.25">
      <c r="B54" s="1" t="s">
        <v>112</v>
      </c>
      <c r="C54" s="27">
        <f>C45-C46</f>
        <v>3.9999999999999994E-2</v>
      </c>
      <c r="E54" s="13" t="s">
        <v>113</v>
      </c>
    </row>
    <row r="55" spans="2:5" ht="38.25" x14ac:dyDescent="0.25">
      <c r="B55" s="17" t="s">
        <v>114</v>
      </c>
      <c r="C55" s="5">
        <f>(C42-C44)*C40</f>
        <v>640000000</v>
      </c>
      <c r="E55" s="13" t="s">
        <v>115</v>
      </c>
    </row>
    <row r="56" spans="2:5" ht="38.25" x14ac:dyDescent="0.25">
      <c r="B56" s="1" t="s">
        <v>116</v>
      </c>
      <c r="C56" s="28">
        <f>C40*C23</f>
        <v>750014.486665025</v>
      </c>
      <c r="E56" s="13" t="s">
        <v>117</v>
      </c>
    </row>
  </sheetData>
  <mergeCells count="14">
    <mergeCell ref="B6:I6"/>
    <mergeCell ref="B38:I38"/>
    <mergeCell ref="B2:I2"/>
    <mergeCell ref="B20:I20"/>
    <mergeCell ref="F32:H32"/>
    <mergeCell ref="F35:H35"/>
    <mergeCell ref="B3:I3"/>
    <mergeCell ref="B5:I5"/>
    <mergeCell ref="B31:I31"/>
    <mergeCell ref="F34:H34"/>
    <mergeCell ref="B48:I48"/>
    <mergeCell ref="F36:H36"/>
    <mergeCell ref="B39:I39"/>
    <mergeCell ref="F33:H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hedging-rasio-template.xlsx</dc:title>
  <dc:creator>stdsquare</dc:creator>
  <cp:lastModifiedBy>Nana Varian</cp:lastModifiedBy>
  <dcterms:created xsi:type="dcterms:W3CDTF">2026-08-14T17:20:21Z</dcterms:created>
  <dcterms:modified xsi:type="dcterms:W3CDTF">2026-08-14T17:20:30Z</dcterms:modified>
</cp:coreProperties>
</file>