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2_DISTRIBUSI" sheetId="2" state="visible" r:id="rId2"/>
    <sheet xmlns:r="http://schemas.openxmlformats.org/officeDocument/2006/relationships" name="3_GINI_CALC" sheetId="3" state="visible" r:id="rId3"/>
    <sheet xmlns:r="http://schemas.openxmlformats.org/officeDocument/2006/relationships" name="4_LORENZ" sheetId="4" state="visible" r:id="rId4"/>
    <sheet xmlns:r="http://schemas.openxmlformats.org/officeDocument/2006/relationships" name="5_IPM" sheetId="5" state="visible" r:id="rId5"/>
    <sheet xmlns:r="http://schemas.openxmlformats.org/officeDocument/2006/relationships" name="6_RUMUS" sheetId="6" state="visible" r:id="rId6"/>
  </sheets>
  <definedNames>
    <definedName name="RAW_Y">'2_DISTRIBUSI'!$D$6:$D$15</definedName>
    <definedName name="RAW_W">'2_DISTRIBUSI'!$E$6:$E$15</definedName>
    <definedName name="Y_TOTAL">'2_DISTRIBUSI'!$D$16</definedName>
    <definedName name="N_TOTAL">'2_DISTRIBUSI'!$E$16</definedName>
    <definedName name="P_COL">'3_GINI_CALC'!$G$6:$G$15</definedName>
    <definedName name="L_COL">'3_GINI_CALC'!$H$6:$H$15</definedName>
    <definedName name="AREA_B">'3_GINI_CALC'!$J$16</definedName>
    <definedName name="GINI_VAL">'3_GINI_CALC'!$G$19</definedName>
    <definedName name="UHH_in">'5_IPM'!$D$6</definedName>
    <definedName name="HLS_in">'5_IPM'!$D$7</definedName>
    <definedName name="RLS_in">'5_IPM'!$D$8</definedName>
    <definedName name="PPK_in">'5_IPM'!$D$9</definedName>
    <definedName name="I_UHH">'5_IPM'!$D$13</definedName>
    <definedName name="I_HLS">'5_IPM'!$D$14</definedName>
    <definedName name="I_RLS">'5_IPM'!$D$15</definedName>
    <definedName name="I_PEND">'5_IPM'!$D$16</definedName>
    <definedName name="I_PPK">'5_IPM'!$D$17</definedName>
    <definedName name="IPM_VAL">'5_IPM'!$D$20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"/>
    <numFmt numFmtId="165" formatCode="0.0000"/>
    <numFmt numFmtId="166" formatCode="0.0000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BBDEF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right" vertical="center"/>
    </xf>
    <xf numFmtId="2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right" vertical="center"/>
    </xf>
    <xf numFmtId="2" fontId="4" fillId="3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2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Kurva Lorenz vs Garis Kesetaraan</a:t>
            </a:r>
          </a:p>
        </rich>
      </tx>
    </title>
    <plotArea>
      <scatterChart>
        <ser>
          <idx val="0"/>
          <order val="0"/>
          <tx>
            <v>Kurva Lorenz (aktual)</v>
          </tx>
          <spPr>
            <a:ln xmlns:a="http://schemas.openxmlformats.org/drawingml/2006/main" w="28000">
              <a:solidFill>
                <a:srgbClr val="E6510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E65100"/>
              </a:solidFill>
              <a:ln xmlns:a="http://schemas.openxmlformats.org/drawingml/2006/main">
                <a:prstDash val="solid"/>
              </a:ln>
            </spPr>
          </marker>
          <xVal>
            <numRef>
              <f>'4_LORENZ'!$B$6:$B$16</f>
            </numRef>
          </xVal>
          <yVal>
            <numRef>
              <f>'4_LORENZ'!$C$6:$C$16</f>
            </numRef>
          </yVal>
        </ser>
        <ser>
          <idx val="1"/>
          <order val="1"/>
          <tx>
            <v>Garis kesetaraan (diagonal)</v>
          </tx>
          <spPr>
            <a:ln xmlns:a="http://schemas.openxmlformats.org/drawingml/2006/main" w="20000">
              <a:solidFill>
                <a:srgbClr val="1F4E79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'4_LORENZ'!$E$6:$E$7</f>
            </numRef>
          </xVal>
          <yVal>
            <numRef>
              <f>'4_LORENZ'!$F$6:$F$7</f>
            </numRef>
          </yVal>
        </ser>
        <axId val="10"/>
        <axId val="20"/>
      </scatterChart>
      <valAx>
        <axId val="1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 — kumulatif populasi (0=termiskin, 1=terkaya)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 — kumulatif pendapatan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80" customWidth="1" min="3" max="3"/>
  </cols>
  <sheetData>
    <row r="2" ht="30" customHeight="1">
      <c r="B2" s="1" t="inlineStr">
        <is>
          <t>GINI RATIO &amp; IPM CALCULATOR — EKONOMI PEMBANGUNAN</t>
        </is>
      </c>
    </row>
    <row r="3">
      <c r="B3" s="2" t="inlineStr">
        <is>
          <t>Ekonomi pembangunan: Lorenz -&gt; Gini -&gt; IPM · Pendamping artikel /ekonomi/ekonomi-pembangunan/</t>
        </is>
      </c>
    </row>
    <row r="5">
      <c r="B5" s="3" t="inlineStr">
        <is>
          <t>PAKAI CARA INI:</t>
        </is>
      </c>
    </row>
    <row r="6">
      <c r="B6" s="4" t="inlineStr">
        <is>
          <t>1. 2_DISTRIBUSI</t>
        </is>
      </c>
      <c r="C6" s="5" t="inlineStr">
        <is>
          <t>Isi sel BIRU di kolom 'Pendapatan/pengeluaran (Rp)' dan 'Populasi/bobot'. Default: 5 individu dengan y=(1,2,3,5,9) juta, masing-masing bobot 1.</t>
        </is>
      </c>
    </row>
    <row r="7">
      <c r="B7" s="4" t="inlineStr">
        <is>
          <t>2. 3_GINI_CALC</t>
        </is>
      </c>
      <c r="C7" s="5" t="inlineStr">
        <is>
          <t>Otomatis menghitung porsi s_i, kumulatif p_i dan L_i (sumbu Lorenz), luas trapesium ΔB_i, total luas B, lalu Gini = 1 - 2B. Plus cek silang rumus Brown.</t>
        </is>
      </c>
    </row>
    <row r="8">
      <c r="B8" s="4" t="inlineStr">
        <is>
          <t>3. 4_LORENZ</t>
        </is>
      </c>
      <c r="C8" s="5" t="inlineStr">
        <is>
          <t>Grafik kurva Lorenz (XY scatter) + garis kesetaraan diagonal. Lihat 'lengkungan' = ketimpangan. Luas A (antara diagonal &amp; kurva) = Gini/2.</t>
        </is>
      </c>
    </row>
    <row r="9">
      <c r="B9" s="4" t="inlineStr">
        <is>
          <t>4. 5_IPM</t>
        </is>
      </c>
      <c r="C9" s="5" t="inlineStr">
        <is>
          <t>Input UHH, HLS, RLS, PPK. Otomatis hitung tiga indeks dimensi (UHH, Pendidikan = √(HLS·RLS), PPK log) dan IPM rata-rata geometris. Plus kategori (sangat tinggi/tinggi/sedang/rendah).</t>
        </is>
      </c>
    </row>
    <row r="10">
      <c r="B10" s="4" t="inlineStr">
        <is>
          <t>5. 6_RUMUS</t>
        </is>
      </c>
      <c r="C10" s="5" t="inlineStr">
        <is>
          <t>Ringkasan rumus: GK = GKM + GKBM, Headcount H=q/n, FGT P_α, Gini 1-2B, Brown, IPM geometris, definisi variabel.</t>
        </is>
      </c>
    </row>
    <row r="12">
      <c r="B12" s="6" t="inlineStr">
        <is>
          <t>LEGENDA WARNA:</t>
        </is>
      </c>
    </row>
    <row r="13">
      <c r="B13" s="7" t="inlineStr">
        <is>
          <t>Input manual</t>
        </is>
      </c>
      <c r="C13" s="5" t="inlineStr">
        <is>
          <t>Sel biru = Anda ubah. Hanya kolom input yang ditandai.</t>
        </is>
      </c>
    </row>
    <row r="14">
      <c r="B14" s="5" t="inlineStr">
        <is>
          <t>Formula hidup</t>
        </is>
      </c>
      <c r="C14" s="5" t="inlineStr">
        <is>
          <t>Sel hitam = dihitung otomatis. Jangan diketik ulang.</t>
        </is>
      </c>
    </row>
    <row r="15">
      <c r="B15" s="8" t="inlineStr">
        <is>
          <t>Header / sub-judul</t>
        </is>
      </c>
      <c r="C15" s="5" t="inlineStr">
        <is>
          <t>Sel hijau band = sub-judul; sel kuning = hasil kunci (Gini, IPM).</t>
        </is>
      </c>
    </row>
    <row r="17">
      <c r="B17" s="6" t="inlineStr">
        <is>
          <t>ANGKA KUNCI (default, contoh artikel):</t>
        </is>
      </c>
    </row>
    <row r="18">
      <c r="B18" s="9" t="inlineStr">
        <is>
          <t>Distribusi: 5 individu, pendapatan Rp juta = (1, 2, 3, 5, 9), total = 20, bobot tiap individu = 1.</t>
        </is>
      </c>
    </row>
    <row r="19">
      <c r="B19" s="9" t="inlineStr">
        <is>
          <t>Porsi: s_i = (0,05; 0,10; 0,15; 0,25; 0,45). Kumulatif Lorenz L_i = (0,05; 0,15; 0,30; 0,55; 1,00).</t>
        </is>
      </c>
    </row>
    <row r="20">
      <c r="B20" s="9" t="inlineStr">
        <is>
          <t>Luas B (trapesium) = 0,3100. Gini = 1 - 2(0,31) = 0,38. (≈ rata-rata nasional Indonesia ~0,38).</t>
        </is>
      </c>
    </row>
    <row r="21">
      <c r="B21" s="9" t="inlineStr">
        <is>
          <t>IPM default: UHH 71; HLS 13; RLS 8,6; PPK Rp 12.000.000 (terkunci di max) -&gt; IPM ≈ 79,6 (kategori 'tinggi').</t>
        </is>
      </c>
    </row>
    <row r="22">
      <c r="B22" s="9" t="inlineStr">
        <is>
          <t>Catatan: IPM BPS resmi Indonesia 2023 = 72,13. Selisih karena di sini PPK dikunci di max &amp; komponen disederhanakan. Lihat artikel.</t>
        </is>
      </c>
    </row>
    <row r="24">
      <c r="B24" s="10" t="inlineStr">
        <is>
          <t>Sumber data resmi: BPS (garis kemiskinan, Gini, IPM) di bps.go.id. UNDP (HDI global) di hdr.undp.org.</t>
        </is>
      </c>
    </row>
    <row r="25">
      <c r="B25" s="10" t="inlineStr">
        <is>
          <t>Berkas bersifat PEDAGOGIS: melatih logika Lorenz/Gini/IPM dengan input ilustratif. Bukan rilis resmi.</t>
        </is>
      </c>
    </row>
  </sheetData>
  <mergeCells count="9">
    <mergeCell ref="B21:C21"/>
    <mergeCell ref="B2:C2"/>
    <mergeCell ref="B24:C24"/>
    <mergeCell ref="B25:C25"/>
    <mergeCell ref="B3:C3"/>
    <mergeCell ref="B19:C19"/>
    <mergeCell ref="B20:C20"/>
    <mergeCell ref="B22:C22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24" customWidth="1" min="3" max="3"/>
    <col width="16" customWidth="1" min="4" max="4"/>
    <col width="14" customWidth="1" min="5" max="5"/>
    <col width="14" customWidth="1" min="6" max="6"/>
    <col width="14" customWidth="1" min="7" max="7"/>
    <col width="38" customWidth="1" min="8" max="8"/>
  </cols>
  <sheetData>
    <row r="2" ht="28" customHeight="1">
      <c r="B2" s="1" t="inlineStr">
        <is>
          <t>INPUT — DISTRIBUSI PENDAPATAN / PENGELUARAN</t>
        </is>
      </c>
    </row>
    <row r="3">
      <c r="B3" s="2" t="inlineStr">
        <is>
          <t>Ubah sel BIRU di kolom C (nilai) dan D (bobot/populasi). 10 baris tersedia; biarkan 0 untuk yang tak terpakai. Otomatis diurutkan naik di sheet 3_GINI_CALC.</t>
        </is>
      </c>
    </row>
    <row r="5" ht="28" customHeight="1">
      <c r="B5" s="8" t="inlineStr">
        <is>
          <t>#</t>
        </is>
      </c>
      <c r="C5" s="8" t="inlineStr">
        <is>
          <t>Label (opsional)</t>
        </is>
      </c>
      <c r="D5" s="8" t="inlineStr">
        <is>
          <t>Pendapatan/pengeluaran (Rp)</t>
        </is>
      </c>
      <c r="E5" s="8" t="inlineStr">
        <is>
          <t>Populasi/bobot</t>
        </is>
      </c>
      <c r="F5" s="8" t="inlineStr">
        <is>
          <t>—</t>
        </is>
      </c>
      <c r="G5" s="8" t="inlineStr">
        <is>
          <t>—</t>
        </is>
      </c>
      <c r="H5" s="8" t="inlineStr">
        <is>
          <t>Catatan</t>
        </is>
      </c>
    </row>
    <row r="6">
      <c r="B6" s="11" t="n">
        <v>1</v>
      </c>
      <c r="C6" s="5" t="inlineStr">
        <is>
          <t>Individu A (termiskin)</t>
        </is>
      </c>
      <c r="D6" s="12" t="n">
        <v>1000000</v>
      </c>
      <c r="E6" s="13" t="n">
        <v>1</v>
      </c>
      <c r="H6" s="14" t="inlineStr">
        <is>
          <t>Label hanya catatan; tidak dipakai di hitungan.</t>
        </is>
      </c>
    </row>
    <row r="7">
      <c r="B7" s="11" t="n">
        <v>2</v>
      </c>
      <c r="C7" s="5" t="inlineStr">
        <is>
          <t>Individu B</t>
        </is>
      </c>
      <c r="D7" s="12" t="n">
        <v>2000000</v>
      </c>
      <c r="E7" s="13" t="n">
        <v>1</v>
      </c>
      <c r="H7" s="14" t="inlineStr">
        <is>
          <t>Label hanya catatan; tidak dipakai di hitungan.</t>
        </is>
      </c>
    </row>
    <row r="8">
      <c r="B8" s="11" t="n">
        <v>3</v>
      </c>
      <c r="C8" s="5" t="inlineStr">
        <is>
          <t>Individu C</t>
        </is>
      </c>
      <c r="D8" s="12" t="n">
        <v>3000000</v>
      </c>
      <c r="E8" s="13" t="n">
        <v>1</v>
      </c>
      <c r="H8" s="14" t="inlineStr">
        <is>
          <t>Label hanya catatan; tidak dipakai di hitungan.</t>
        </is>
      </c>
    </row>
    <row r="9">
      <c r="B9" s="11" t="n">
        <v>4</v>
      </c>
      <c r="C9" s="5" t="inlineStr">
        <is>
          <t>Individu D</t>
        </is>
      </c>
      <c r="D9" s="12" t="n">
        <v>5000000</v>
      </c>
      <c r="E9" s="13" t="n">
        <v>1</v>
      </c>
      <c r="H9" s="14" t="inlineStr">
        <is>
          <t>Label hanya catatan; tidak dipakai di hitungan.</t>
        </is>
      </c>
    </row>
    <row r="10">
      <c r="B10" s="11" t="n">
        <v>5</v>
      </c>
      <c r="C10" s="5" t="inlineStr">
        <is>
          <t>Individu E (terkaya)</t>
        </is>
      </c>
      <c r="D10" s="12" t="n">
        <v>9000000</v>
      </c>
      <c r="E10" s="13" t="n">
        <v>1</v>
      </c>
      <c r="H10" s="14" t="inlineStr">
        <is>
          <t>Label hanya catatan; tidak dipakai di hitungan.</t>
        </is>
      </c>
    </row>
    <row r="11">
      <c r="B11" s="11" t="n">
        <v>6</v>
      </c>
      <c r="C11" s="5" t="inlineStr"/>
      <c r="D11" s="12" t="n">
        <v>0</v>
      </c>
      <c r="E11" s="13" t="n">
        <v>0</v>
      </c>
      <c r="H11" s="14" t="inlineStr">
        <is>
          <t>Label hanya catatan; tidak dipakai di hitungan.</t>
        </is>
      </c>
    </row>
    <row r="12">
      <c r="B12" s="11" t="n">
        <v>7</v>
      </c>
      <c r="C12" s="5" t="inlineStr"/>
      <c r="D12" s="12" t="n">
        <v>0</v>
      </c>
      <c r="E12" s="13" t="n">
        <v>0</v>
      </c>
      <c r="H12" s="14" t="inlineStr">
        <is>
          <t>Label hanya catatan; tidak dipakai di hitungan.</t>
        </is>
      </c>
    </row>
    <row r="13">
      <c r="B13" s="11" t="n">
        <v>8</v>
      </c>
      <c r="C13" s="5" t="inlineStr"/>
      <c r="D13" s="12" t="n">
        <v>0</v>
      </c>
      <c r="E13" s="13" t="n">
        <v>0</v>
      </c>
      <c r="H13" s="14" t="inlineStr">
        <is>
          <t>Label hanya catatan; tidak dipakai di hitungan.</t>
        </is>
      </c>
    </row>
    <row r="14">
      <c r="B14" s="11" t="n">
        <v>9</v>
      </c>
      <c r="C14" s="5" t="inlineStr"/>
      <c r="D14" s="12" t="n">
        <v>0</v>
      </c>
      <c r="E14" s="13" t="n">
        <v>0</v>
      </c>
      <c r="H14" s="14" t="inlineStr">
        <is>
          <t>Label hanya catatan; tidak dipakai di hitungan.</t>
        </is>
      </c>
    </row>
    <row r="15">
      <c r="B15" s="11" t="n">
        <v>10</v>
      </c>
      <c r="C15" s="5" t="inlineStr"/>
      <c r="D15" s="12" t="n">
        <v>0</v>
      </c>
      <c r="E15" s="13" t="n">
        <v>0</v>
      </c>
      <c r="H15" s="14" t="inlineStr">
        <is>
          <t>Label hanya catatan; tidak dipakai di hitungan.</t>
        </is>
      </c>
    </row>
    <row r="16">
      <c r="B16" s="15" t="inlineStr">
        <is>
          <t>TOTAL</t>
        </is>
      </c>
      <c r="D16" s="16">
        <f>SUM(D6:D15)</f>
        <v/>
      </c>
      <c r="E16" s="17">
        <f>SUM(E6:E15)</f>
        <v/>
      </c>
      <c r="F16" s="9" t="inlineStr"/>
      <c r="G16" s="9" t="inlineStr"/>
      <c r="H16" s="14" t="inlineStr">
        <is>
          <t>Total pendapatan &amp; total populasi. Dipakai normalisasi di sheet 3.</t>
        </is>
      </c>
    </row>
    <row r="18">
      <c r="B18" s="8" t="inlineStr">
        <is>
          <t>RINGKASAN DISTRIBUSI (otomatis)</t>
        </is>
      </c>
    </row>
    <row r="19">
      <c r="B19" s="5" t="inlineStr">
        <is>
          <t>Jumlah unit non-zero</t>
        </is>
      </c>
      <c r="C19" s="18">
        <f>COUNTIFS(RAW_Y,"&gt;0",RAW_W,"&gt;0")</f>
        <v/>
      </c>
      <c r="H19" s="14" t="inlineStr">
        <is>
          <t>Banyak baris dengan pendapatan&gt;0 dan bobot&gt;0.</t>
        </is>
      </c>
    </row>
    <row r="20">
      <c r="B20" s="5" t="inlineStr">
        <is>
          <t>Rata-rata (weighted)</t>
        </is>
      </c>
      <c r="C20" s="19">
        <f>IFERROR(SUMPRODUCT(RAW_Y,RAW_W)/N_TOTAL,0)</f>
        <v/>
      </c>
      <c r="H20" s="14" t="inlineStr">
        <is>
          <t>'= Σ(y·w)/Σw. Rata-rata pendapatan per individu.</t>
        </is>
      </c>
    </row>
    <row r="21">
      <c r="B21" s="5" t="inlineStr">
        <is>
          <t>Pendapatan minimum (&gt;0)</t>
        </is>
      </c>
      <c r="C21" s="19">
        <f>IFERROR(MINIFS(RAW_Y,RAW_Y,"&gt;0"),0)</f>
        <v/>
      </c>
      <c r="H21" s="14" t="inlineStr">
        <is>
          <t>Individu dengan pendapatan terkecil.</t>
        </is>
      </c>
    </row>
    <row r="22">
      <c r="B22" s="5" t="inlineStr">
        <is>
          <t>Pendapatan maksimum</t>
        </is>
      </c>
      <c r="C22" s="19">
        <f>IFERROR(MAX(RAW_Y),0)</f>
        <v/>
      </c>
      <c r="H22" s="14" t="inlineStr">
        <is>
          <t>Individu dengan pendapatan terbesar.</t>
        </is>
      </c>
    </row>
    <row r="23">
      <c r="B23" s="5" t="inlineStr">
        <is>
          <t>Rasio K1/K5 (kuintil atas/bawah)</t>
        </is>
      </c>
      <c r="C23" s="18">
        <f>IFERROR(MAX(RAW_Y)/MINIFS(RAW_Y,RAW_Y,"&gt;0"),0)</f>
        <v/>
      </c>
      <c r="H23" s="14" t="inlineStr">
        <is>
          <t>Kaya/termiskin — ukuran ketimpangan ujung (alternatif Gini).</t>
        </is>
      </c>
    </row>
  </sheetData>
  <mergeCells count="9">
    <mergeCell ref="B16:C16"/>
    <mergeCell ref="C19:E19"/>
    <mergeCell ref="B18:H18"/>
    <mergeCell ref="C23:E23"/>
    <mergeCell ref="C22:E22"/>
    <mergeCell ref="B2:H2"/>
    <mergeCell ref="C21:E21"/>
    <mergeCell ref="B3:H3"/>
    <mergeCell ref="C20:E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6" customWidth="1" min="3" max="3"/>
    <col width="12" customWidth="1" min="4" max="4"/>
    <col width="14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  <col width="38" customWidth="1" min="11" max="11"/>
  </cols>
  <sheetData>
    <row r="2" ht="28" customHeight="1">
      <c r="B2" s="1" t="inlineStr">
        <is>
          <t>PERHITUNGAN GINI STEP-BY-STEP (TRAPEZOID)</t>
        </is>
      </c>
    </row>
    <row r="3">
      <c r="B3" s="2" t="inlineStr">
        <is>
          <t>Data diurutkan naik otomatis. Tiap baris: porsi s_i, kumulatif p_i &amp; L_i, trapesium ΔB_i. Gini = 1 - 2·ΣΔB_i.</t>
        </is>
      </c>
    </row>
    <row r="5" ht="40" customHeight="1">
      <c r="B5" s="8" t="inlineStr">
        <is>
          <t>rank</t>
        </is>
      </c>
      <c r="C5" s="8" t="inlineStr">
        <is>
          <t>y_i (Rp, urut)</t>
        </is>
      </c>
      <c r="D5" s="8" t="inlineStr">
        <is>
          <t>w_i</t>
        </is>
      </c>
      <c r="E5" s="8" t="inlineStr">
        <is>
          <t>y_i·w_i</t>
        </is>
      </c>
      <c r="F5" s="8" t="inlineStr">
        <is>
          <t>s_i = y·w / Σ(y·w)</t>
        </is>
      </c>
      <c r="G5" s="8" t="inlineStr">
        <is>
          <t>p_i (Σw / N)</t>
        </is>
      </c>
      <c r="H5" s="8" t="inlineStr">
        <is>
          <t>L_i (Σs)</t>
        </is>
      </c>
      <c r="I5" s="8" t="inlineStr">
        <is>
          <t>Δp = p_i − p_(i-1)</t>
        </is>
      </c>
      <c r="J5" s="8" t="inlineStr">
        <is>
          <t>ΔB_i = 0.5·Δp·(L_prev + L_i)</t>
        </is>
      </c>
      <c r="K5" s="8" t="inlineStr">
        <is>
          <t>Catatan</t>
        </is>
      </c>
    </row>
    <row r="6">
      <c r="B6" s="11" t="n">
        <v>1</v>
      </c>
      <c r="C6" s="20">
        <f>IFERROR(IF(1&gt;COUNTIF(RAW_Y,"&gt;0"),"",SMALL(RAW_Y,1+COUNTIF(RAW_Y,0)+COUNTBLANK(RAW_Y))),"")</f>
        <v/>
      </c>
      <c r="D6" s="21">
        <f>IFERROR(IF(C6="","",SUMIFS(RAW_W,RAW_Y,C6)),"")</f>
        <v/>
      </c>
      <c r="E6" s="20">
        <f>IFERROR(IF(C6="","",C6*D6),"")</f>
        <v/>
      </c>
      <c r="F6" s="22">
        <f>IFERROR(IF(C6="","",E6/Y_TOTAL),"")</f>
        <v/>
      </c>
      <c r="G6" s="22">
        <f>IFERROR(IF(C6="","",D6/N_TOTAL),"")</f>
        <v/>
      </c>
      <c r="H6" s="22">
        <f>IFERROR(IF(C6="","",F6),"")</f>
        <v/>
      </c>
      <c r="I6" s="22">
        <f>IFERROR(IF(C6="","",G6-0),"")</f>
        <v/>
      </c>
      <c r="J6" s="23">
        <f>IFERROR(IF(C6="","",0.5*I6*(0+H6)),"")</f>
        <v/>
      </c>
      <c r="K6" s="14" t="inlineStr">
        <is>
          <t>Urut naik. ΔB trapesium di antara titik sebelumnya &amp; sekarang.</t>
        </is>
      </c>
    </row>
    <row r="7">
      <c r="B7" s="11" t="n">
        <v>2</v>
      </c>
      <c r="C7" s="20">
        <f>IFERROR(IF(2&gt;COUNTIF(RAW_Y,"&gt;0"),"",SMALL(RAW_Y,2+COUNTIF(RAW_Y,0)+COUNTBLANK(RAW_Y))),"")</f>
        <v/>
      </c>
      <c r="D7" s="21">
        <f>IFERROR(IF(C7="","",SUMIFS(RAW_W,RAW_Y,C7)),"")</f>
        <v/>
      </c>
      <c r="E7" s="20">
        <f>IFERROR(IF(C7="","",C7*D7),"")</f>
        <v/>
      </c>
      <c r="F7" s="22">
        <f>IFERROR(IF(C7="","",E7/Y_TOTAL),"")</f>
        <v/>
      </c>
      <c r="G7" s="22">
        <f>IFERROR(IF(C7="","",G6+D7/N_TOTAL),"")</f>
        <v/>
      </c>
      <c r="H7" s="22">
        <f>IFERROR(IF(C7="","",H6+F7),"")</f>
        <v/>
      </c>
      <c r="I7" s="22">
        <f>IFERROR(IF(C7="","",G7-G6),"")</f>
        <v/>
      </c>
      <c r="J7" s="23">
        <f>IFERROR(IF(C7="","",0.5*I7*(H6+H7)),"")</f>
        <v/>
      </c>
      <c r="K7" s="14" t="inlineStr">
        <is>
          <t>Urut naik. ΔB trapesium di antara titik sebelumnya &amp; sekarang.</t>
        </is>
      </c>
    </row>
    <row r="8">
      <c r="B8" s="11" t="n">
        <v>3</v>
      </c>
      <c r="C8" s="20">
        <f>IFERROR(IF(3&gt;COUNTIF(RAW_Y,"&gt;0"),"",SMALL(RAW_Y,3+COUNTIF(RAW_Y,0)+COUNTBLANK(RAW_Y))),"")</f>
        <v/>
      </c>
      <c r="D8" s="21">
        <f>IFERROR(IF(C8="","",SUMIFS(RAW_W,RAW_Y,C8)),"")</f>
        <v/>
      </c>
      <c r="E8" s="20">
        <f>IFERROR(IF(C8="","",C8*D8),"")</f>
        <v/>
      </c>
      <c r="F8" s="22">
        <f>IFERROR(IF(C8="","",E8/Y_TOTAL),"")</f>
        <v/>
      </c>
      <c r="G8" s="22">
        <f>IFERROR(IF(C8="","",G7+D8/N_TOTAL),"")</f>
        <v/>
      </c>
      <c r="H8" s="22">
        <f>IFERROR(IF(C8="","",H7+F8),"")</f>
        <v/>
      </c>
      <c r="I8" s="22">
        <f>IFERROR(IF(C8="","",G8-G7),"")</f>
        <v/>
      </c>
      <c r="J8" s="23">
        <f>IFERROR(IF(C8="","",0.5*I8*(H7+H8)),"")</f>
        <v/>
      </c>
      <c r="K8" s="14" t="inlineStr">
        <is>
          <t>Urut naik. ΔB trapesium di antara titik sebelumnya &amp; sekarang.</t>
        </is>
      </c>
    </row>
    <row r="9">
      <c r="B9" s="11" t="n">
        <v>4</v>
      </c>
      <c r="C9" s="20">
        <f>IFERROR(IF(4&gt;COUNTIF(RAW_Y,"&gt;0"),"",SMALL(RAW_Y,4+COUNTIF(RAW_Y,0)+COUNTBLANK(RAW_Y))),"")</f>
        <v/>
      </c>
      <c r="D9" s="21">
        <f>IFERROR(IF(C9="","",SUMIFS(RAW_W,RAW_Y,C9)),"")</f>
        <v/>
      </c>
      <c r="E9" s="20">
        <f>IFERROR(IF(C9="","",C9*D9),"")</f>
        <v/>
      </c>
      <c r="F9" s="22">
        <f>IFERROR(IF(C9="","",E9/Y_TOTAL),"")</f>
        <v/>
      </c>
      <c r="G9" s="22">
        <f>IFERROR(IF(C9="","",G8+D9/N_TOTAL),"")</f>
        <v/>
      </c>
      <c r="H9" s="22">
        <f>IFERROR(IF(C9="","",H8+F9),"")</f>
        <v/>
      </c>
      <c r="I9" s="22">
        <f>IFERROR(IF(C9="","",G9-G8),"")</f>
        <v/>
      </c>
      <c r="J9" s="23">
        <f>IFERROR(IF(C9="","",0.5*I9*(H8+H9)),"")</f>
        <v/>
      </c>
      <c r="K9" s="14" t="inlineStr">
        <is>
          <t>Urut naik. ΔB trapesium di antara titik sebelumnya &amp; sekarang.</t>
        </is>
      </c>
    </row>
    <row r="10">
      <c r="B10" s="11" t="n">
        <v>5</v>
      </c>
      <c r="C10" s="20">
        <f>IFERROR(IF(5&gt;COUNTIF(RAW_Y,"&gt;0"),"",SMALL(RAW_Y,5+COUNTIF(RAW_Y,0)+COUNTBLANK(RAW_Y))),"")</f>
        <v/>
      </c>
      <c r="D10" s="21">
        <f>IFERROR(IF(C10="","",SUMIFS(RAW_W,RAW_Y,C10)),"")</f>
        <v/>
      </c>
      <c r="E10" s="20">
        <f>IFERROR(IF(C10="","",C10*D10),"")</f>
        <v/>
      </c>
      <c r="F10" s="22">
        <f>IFERROR(IF(C10="","",E10/Y_TOTAL),"")</f>
        <v/>
      </c>
      <c r="G10" s="22">
        <f>IFERROR(IF(C10="","",G9+D10/N_TOTAL),"")</f>
        <v/>
      </c>
      <c r="H10" s="22">
        <f>IFERROR(IF(C10="","",H9+F10),"")</f>
        <v/>
      </c>
      <c r="I10" s="22">
        <f>IFERROR(IF(C10="","",G10-G9),"")</f>
        <v/>
      </c>
      <c r="J10" s="23">
        <f>IFERROR(IF(C10="","",0.5*I10*(H9+H10)),"")</f>
        <v/>
      </c>
      <c r="K10" s="14" t="inlineStr">
        <is>
          <t>Urut naik. ΔB trapesium di antara titik sebelumnya &amp; sekarang.</t>
        </is>
      </c>
    </row>
    <row r="11">
      <c r="B11" s="11" t="n">
        <v>6</v>
      </c>
      <c r="C11" s="20">
        <f>IFERROR(IF(6&gt;COUNTIF(RAW_Y,"&gt;0"),"",SMALL(RAW_Y,6+COUNTIF(RAW_Y,0)+COUNTBLANK(RAW_Y))),"")</f>
        <v/>
      </c>
      <c r="D11" s="21">
        <f>IFERROR(IF(C11="","",SUMIFS(RAW_W,RAW_Y,C11)),"")</f>
        <v/>
      </c>
      <c r="E11" s="20">
        <f>IFERROR(IF(C11="","",C11*D11),"")</f>
        <v/>
      </c>
      <c r="F11" s="22">
        <f>IFERROR(IF(C11="","",E11/Y_TOTAL),"")</f>
        <v/>
      </c>
      <c r="G11" s="22">
        <f>IFERROR(IF(C11="","",G10+D11/N_TOTAL),"")</f>
        <v/>
      </c>
      <c r="H11" s="22">
        <f>IFERROR(IF(C11="","",H10+F11),"")</f>
        <v/>
      </c>
      <c r="I11" s="22">
        <f>IFERROR(IF(C11="","",G11-G10),"")</f>
        <v/>
      </c>
      <c r="J11" s="23">
        <f>IFERROR(IF(C11="","",0.5*I11*(H10+H11)),"")</f>
        <v/>
      </c>
      <c r="K11" s="14" t="inlineStr">
        <is>
          <t>Urut naik. ΔB trapesium di antara titik sebelumnya &amp; sekarang.</t>
        </is>
      </c>
    </row>
    <row r="12">
      <c r="B12" s="11" t="n">
        <v>7</v>
      </c>
      <c r="C12" s="20">
        <f>IFERROR(IF(7&gt;COUNTIF(RAW_Y,"&gt;0"),"",SMALL(RAW_Y,7+COUNTIF(RAW_Y,0)+COUNTBLANK(RAW_Y))),"")</f>
        <v/>
      </c>
      <c r="D12" s="21">
        <f>IFERROR(IF(C12="","",SUMIFS(RAW_W,RAW_Y,C12)),"")</f>
        <v/>
      </c>
      <c r="E12" s="20">
        <f>IFERROR(IF(C12="","",C12*D12),"")</f>
        <v/>
      </c>
      <c r="F12" s="22">
        <f>IFERROR(IF(C12="","",E12/Y_TOTAL),"")</f>
        <v/>
      </c>
      <c r="G12" s="22">
        <f>IFERROR(IF(C12="","",G11+D12/N_TOTAL),"")</f>
        <v/>
      </c>
      <c r="H12" s="22">
        <f>IFERROR(IF(C12="","",H11+F12),"")</f>
        <v/>
      </c>
      <c r="I12" s="22">
        <f>IFERROR(IF(C12="","",G12-G11),"")</f>
        <v/>
      </c>
      <c r="J12" s="23">
        <f>IFERROR(IF(C12="","",0.5*I12*(H11+H12)),"")</f>
        <v/>
      </c>
      <c r="K12" s="14" t="inlineStr">
        <is>
          <t>Urut naik. ΔB trapesium di antara titik sebelumnya &amp; sekarang.</t>
        </is>
      </c>
    </row>
    <row r="13">
      <c r="B13" s="11" t="n">
        <v>8</v>
      </c>
      <c r="C13" s="20">
        <f>IFERROR(IF(8&gt;COUNTIF(RAW_Y,"&gt;0"),"",SMALL(RAW_Y,8+COUNTIF(RAW_Y,0)+COUNTBLANK(RAW_Y))),"")</f>
        <v/>
      </c>
      <c r="D13" s="21">
        <f>IFERROR(IF(C13="","",SUMIFS(RAW_W,RAW_Y,C13)),"")</f>
        <v/>
      </c>
      <c r="E13" s="20">
        <f>IFERROR(IF(C13="","",C13*D13),"")</f>
        <v/>
      </c>
      <c r="F13" s="22">
        <f>IFERROR(IF(C13="","",E13/Y_TOTAL),"")</f>
        <v/>
      </c>
      <c r="G13" s="22">
        <f>IFERROR(IF(C13="","",G12+D13/N_TOTAL),"")</f>
        <v/>
      </c>
      <c r="H13" s="22">
        <f>IFERROR(IF(C13="","",H12+F13),"")</f>
        <v/>
      </c>
      <c r="I13" s="22">
        <f>IFERROR(IF(C13="","",G13-G12),"")</f>
        <v/>
      </c>
      <c r="J13" s="23">
        <f>IFERROR(IF(C13="","",0.5*I13*(H12+H13)),"")</f>
        <v/>
      </c>
      <c r="K13" s="14" t="inlineStr">
        <is>
          <t>Urut naik. ΔB trapesium di antara titik sebelumnya &amp; sekarang.</t>
        </is>
      </c>
    </row>
    <row r="14">
      <c r="B14" s="11" t="n">
        <v>9</v>
      </c>
      <c r="C14" s="20">
        <f>IFERROR(IF(9&gt;COUNTIF(RAW_Y,"&gt;0"),"",SMALL(RAW_Y,9+COUNTIF(RAW_Y,0)+COUNTBLANK(RAW_Y))),"")</f>
        <v/>
      </c>
      <c r="D14" s="21">
        <f>IFERROR(IF(C14="","",SUMIFS(RAW_W,RAW_Y,C14)),"")</f>
        <v/>
      </c>
      <c r="E14" s="20">
        <f>IFERROR(IF(C14="","",C14*D14),"")</f>
        <v/>
      </c>
      <c r="F14" s="22">
        <f>IFERROR(IF(C14="","",E14/Y_TOTAL),"")</f>
        <v/>
      </c>
      <c r="G14" s="22">
        <f>IFERROR(IF(C14="","",G13+D14/N_TOTAL),"")</f>
        <v/>
      </c>
      <c r="H14" s="22">
        <f>IFERROR(IF(C14="","",H13+F14),"")</f>
        <v/>
      </c>
      <c r="I14" s="22">
        <f>IFERROR(IF(C14="","",G14-G13),"")</f>
        <v/>
      </c>
      <c r="J14" s="23">
        <f>IFERROR(IF(C14="","",0.5*I14*(H13+H14)),"")</f>
        <v/>
      </c>
      <c r="K14" s="14" t="inlineStr">
        <is>
          <t>Urut naik. ΔB trapesium di antara titik sebelumnya &amp; sekarang.</t>
        </is>
      </c>
    </row>
    <row r="15">
      <c r="B15" s="11" t="n">
        <v>10</v>
      </c>
      <c r="C15" s="20">
        <f>IFERROR(IF(10&gt;COUNTIF(RAW_Y,"&gt;0"),"",SMALL(RAW_Y,10+COUNTIF(RAW_Y,0)+COUNTBLANK(RAW_Y))),"")</f>
        <v/>
      </c>
      <c r="D15" s="21">
        <f>IFERROR(IF(C15="","",SUMIFS(RAW_W,RAW_Y,C15)),"")</f>
        <v/>
      </c>
      <c r="E15" s="20">
        <f>IFERROR(IF(C15="","",C15*D15),"")</f>
        <v/>
      </c>
      <c r="F15" s="22">
        <f>IFERROR(IF(C15="","",E15/Y_TOTAL),"")</f>
        <v/>
      </c>
      <c r="G15" s="22">
        <f>IFERROR(IF(C15="","",G14+D15/N_TOTAL),"")</f>
        <v/>
      </c>
      <c r="H15" s="22">
        <f>IFERROR(IF(C15="","",H14+F15),"")</f>
        <v/>
      </c>
      <c r="I15" s="22">
        <f>IFERROR(IF(C15="","",G15-G14),"")</f>
        <v/>
      </c>
      <c r="J15" s="23">
        <f>IFERROR(IF(C15="","",0.5*I15*(H14+H15)),"")</f>
        <v/>
      </c>
      <c r="K15" s="14" t="inlineStr">
        <is>
          <t>Urut naik. ΔB trapesium di antara titik sebelumnya &amp; sekarang.</t>
        </is>
      </c>
    </row>
    <row r="16">
      <c r="B16" s="15" t="inlineStr">
        <is>
          <t>TOTAL</t>
        </is>
      </c>
      <c r="E16" s="16">
        <f>SUM(E6:E15)</f>
        <v/>
      </c>
      <c r="F16" s="24">
        <f>SUM(F6:F15)</f>
        <v/>
      </c>
      <c r="G16" s="9" t="inlineStr"/>
      <c r="H16" s="9" t="inlineStr"/>
      <c r="I16" s="24">
        <f>SUM(I6:I15)</f>
        <v/>
      </c>
      <c r="J16" s="25">
        <f>SUM(J6:J15)</f>
        <v/>
      </c>
      <c r="K16" s="14" t="inlineStr">
        <is>
          <t>ΣΔB = luas B (di bawah kurva Lorenz).</t>
        </is>
      </c>
    </row>
    <row r="18">
      <c r="B18" s="8" t="inlineStr">
        <is>
          <t>HASIL — GINI RATIO</t>
        </is>
      </c>
    </row>
    <row r="19">
      <c r="B19" s="26" t="inlineStr">
        <is>
          <t>Luas B (trapesium)</t>
        </is>
      </c>
      <c r="C19" s="27">
        <f>AREA_B</f>
        <v/>
      </c>
      <c r="F19" s="28" t="inlineStr">
        <is>
          <t>Gini =</t>
        </is>
      </c>
      <c r="G19" s="29">
        <f>1-2*AREA_B</f>
        <v/>
      </c>
      <c r="J19" s="9" t="inlineStr"/>
      <c r="K19" s="14" t="inlineStr">
        <is>
          <t>G = 1 - 2·B. 0=setara sempurna, 1=timpang maksimum.</t>
        </is>
      </c>
    </row>
    <row r="20">
      <c r="B20" s="26" t="inlineStr">
        <is>
          <t>Cross-check Brown</t>
        </is>
      </c>
      <c r="C20" s="30">
        <f>IFERROR(1-SUMPRODUCT(I6:I15,(2*H6:H15-F6:F15)),0)</f>
        <v/>
      </c>
      <c r="F20" s="28" t="inlineStr">
        <is>
          <t>Δ (harus ~0)</t>
        </is>
      </c>
      <c r="G20" s="31">
        <f>ABS(G19-C20)</f>
        <v/>
      </c>
      <c r="K20" s="14" t="inlineStr">
        <is>
          <t>Brown = 1 - Σ Δp·(L_prev+L_i). Harus cocok dengan G trapesium.</t>
        </is>
      </c>
    </row>
    <row r="21">
      <c r="B21" s="26" t="inlineStr">
        <is>
          <t>Kategori ketimpangan</t>
        </is>
      </c>
      <c r="C21" s="32">
        <f>IF(GINI_VAL&lt;0.2,"Setara sangat tinggi",IF(GINI_VAL&lt;0.35,"Relatif setara",IF(GINI_VAL&lt;0.5,"Ketimpangan sedang","Ketimpangan tinggi")))</f>
        <v/>
      </c>
      <c r="K21" s="14" t="inlineStr">
        <is>
          <t>Eropa Utara &lt;0,3; Indonesia ~0,38; Amrik/Latam &gt;0,45; Afrika Selatan &gt;0,6.</t>
        </is>
      </c>
    </row>
    <row r="23">
      <c r="B23" s="10" t="inlineStr">
        <is>
          <t>Catatan: kurva Lorenz selalu dimulai dari (0,0) dan berakhir di (1,1). Rumus ΔB_1 sudah pakai L_prev = 0.</t>
        </is>
      </c>
    </row>
  </sheetData>
  <mergeCells count="10">
    <mergeCell ref="B23:K23"/>
    <mergeCell ref="C19:E19"/>
    <mergeCell ref="G19:I19"/>
    <mergeCell ref="B18:K18"/>
    <mergeCell ref="B3:K3"/>
    <mergeCell ref="G20:I20"/>
    <mergeCell ref="B2:K2"/>
    <mergeCell ref="C21:E21"/>
    <mergeCell ref="C20:E20"/>
    <mergeCell ref="B16:D1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6" customWidth="1" min="3" max="3"/>
    <col width="4" customWidth="1" min="4" max="4"/>
    <col width="16" customWidth="1" min="5" max="5"/>
    <col width="16" customWidth="1" min="6" max="6"/>
    <col width="60" customWidth="1" min="7" max="7"/>
  </cols>
  <sheetData>
    <row r="2" ht="28" customHeight="1">
      <c r="B2" s="1" t="inlineStr">
        <is>
          <t>KURVA LORENZ — DISTRIBUSI VS GARIS KESETARAAN</t>
        </is>
      </c>
    </row>
    <row r="3">
      <c r="B3" s="2" t="inlineStr">
        <is>
          <t>Garis diagonal = kesetaraan sempurna. Kurva Lorenz = distribusi aktual. Luas A (di antara) = Gini/2.</t>
        </is>
      </c>
    </row>
    <row r="5" ht="24" customHeight="1">
      <c r="B5" s="8" t="inlineStr">
        <is>
          <t>p (kumulatif populasi)</t>
        </is>
      </c>
      <c r="C5" s="8" t="inlineStr">
        <is>
          <t>L (kumulatif pendapatan)</t>
        </is>
      </c>
      <c r="E5" s="8" t="inlineStr">
        <is>
          <t>p (diagonal)</t>
        </is>
      </c>
      <c r="F5" s="8" t="inlineStr">
        <is>
          <t>L (diagonal)</t>
        </is>
      </c>
    </row>
    <row r="6">
      <c r="B6" s="33" t="n">
        <v>0</v>
      </c>
      <c r="C6" s="33" t="n">
        <v>0</v>
      </c>
      <c r="E6" s="33" t="n">
        <v>0</v>
      </c>
      <c r="F6" s="33" t="n">
        <v>0</v>
      </c>
    </row>
    <row r="7">
      <c r="B7" s="22">
        <f>IFERROR(IF('3_GINI_CALC'!C6="","",'3_GINI_CALC'!G6),"")</f>
        <v/>
      </c>
      <c r="C7" s="22">
        <f>IFERROR(IF('3_GINI_CALC'!C6="","",'3_GINI_CALC'!H6),"")</f>
        <v/>
      </c>
      <c r="E7" s="33" t="n">
        <v>1</v>
      </c>
      <c r="F7" s="33" t="n">
        <v>1</v>
      </c>
    </row>
    <row r="8">
      <c r="B8" s="22">
        <f>IFERROR(IF('3_GINI_CALC'!C7="","",'3_GINI_CALC'!G7),"")</f>
        <v/>
      </c>
      <c r="C8" s="22">
        <f>IFERROR(IF('3_GINI_CALC'!C7="","",'3_GINI_CALC'!H7),"")</f>
        <v/>
      </c>
    </row>
    <row r="9">
      <c r="B9" s="22">
        <f>IFERROR(IF('3_GINI_CALC'!C8="","",'3_GINI_CALC'!G8),"")</f>
        <v/>
      </c>
      <c r="C9" s="22">
        <f>IFERROR(IF('3_GINI_CALC'!C8="","",'3_GINI_CALC'!H8),"")</f>
        <v/>
      </c>
      <c r="E9" s="26" t="inlineStr">
        <is>
          <t>Gini (dari sheet 3):</t>
        </is>
      </c>
      <c r="F9" s="29">
        <f>GINI_VAL</f>
        <v/>
      </c>
      <c r="G9" s="14" t="inlineStr">
        <is>
          <t>Lengkungan kurva dari diagonal = ketimpangan.</t>
        </is>
      </c>
    </row>
    <row r="10">
      <c r="B10" s="22">
        <f>IFERROR(IF('3_GINI_CALC'!C9="","",'3_GINI_CALC'!G9),"")</f>
        <v/>
      </c>
      <c r="C10" s="22">
        <f>IFERROR(IF('3_GINI_CALC'!C9="","",'3_GINI_CALC'!H9),"")</f>
        <v/>
      </c>
      <c r="E10" s="26" t="inlineStr">
        <is>
          <t>Luas A = Gini/2:</t>
        </is>
      </c>
      <c r="F10" s="30">
        <f>GINI_VAL/2</f>
        <v/>
      </c>
      <c r="G10" s="14" t="inlineStr">
        <is>
          <t>Luas A (lensa ketimpangan) = Gini/2.</t>
        </is>
      </c>
    </row>
    <row r="11">
      <c r="B11" s="22">
        <f>IFERROR(IF('3_GINI_CALC'!C10="","",'3_GINI_CALC'!G10),"")</f>
        <v/>
      </c>
      <c r="C11" s="22">
        <f>IFERROR(IF('3_GINI_CALC'!C10="","",'3_GINI_CALC'!H10),"")</f>
        <v/>
      </c>
    </row>
    <row r="12">
      <c r="B12" s="22">
        <f>IFERROR(IF('3_GINI_CALC'!C11="","",'3_GINI_CALC'!G11),"")</f>
        <v/>
      </c>
      <c r="C12" s="22">
        <f>IFERROR(IF('3_GINI_CALC'!C11="","",'3_GINI_CALC'!H11),"")</f>
        <v/>
      </c>
    </row>
    <row r="13">
      <c r="B13" s="22">
        <f>IFERROR(IF('3_GINI_CALC'!C12="","",'3_GINI_CALC'!G12),"")</f>
        <v/>
      </c>
      <c r="C13" s="22">
        <f>IFERROR(IF('3_GINI_CALC'!C12="","",'3_GINI_CALC'!H12),"")</f>
        <v/>
      </c>
    </row>
    <row r="14">
      <c r="B14" s="22">
        <f>IFERROR(IF('3_GINI_CALC'!C13="","",'3_GINI_CALC'!G13),"")</f>
        <v/>
      </c>
      <c r="C14" s="22">
        <f>IFERROR(IF('3_GINI_CALC'!C13="","",'3_GINI_CALC'!H13),"")</f>
        <v/>
      </c>
    </row>
    <row r="15">
      <c r="B15" s="22">
        <f>IFERROR(IF('3_GINI_CALC'!C14="","",'3_GINI_CALC'!G14),"")</f>
        <v/>
      </c>
      <c r="C15" s="22">
        <f>IFERROR(IF('3_GINI_CALC'!C14="","",'3_GINI_CALC'!H14),"")</f>
        <v/>
      </c>
    </row>
    <row r="16">
      <c r="B16" s="22">
        <f>IFERROR(IF('3_GINI_CALC'!C15="","",'3_GINI_CALC'!G15),"")</f>
        <v/>
      </c>
      <c r="C16" s="22">
        <f>IFERROR(IF('3_GINI_CALC'!C15="","",'3_GINI_CALC'!H15),"")</f>
        <v/>
      </c>
    </row>
  </sheetData>
  <mergeCells count="2">
    <mergeCell ref="B3:G3"/>
    <mergeCell ref="B2:G2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E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4" customWidth="1" min="4" max="4"/>
    <col width="50" customWidth="1" min="5" max="5"/>
  </cols>
  <sheetData>
    <row r="2" ht="28" customHeight="1">
      <c r="B2" s="1" t="inlineStr">
        <is>
          <t>INDEKS PEMBANGUNAN MANUSIA (IPM) — RATA-RATA GEOMETRIS</t>
        </is>
      </c>
    </row>
    <row r="3">
      <c r="B3" s="2" t="inlineStr">
        <is>
          <t>Input 4 komponen (UHH, HLS, RLS, PPK). Hitung 3 indeks dimensi -&gt; IPM geometris. Batas min/max mengikuti metode BPS.</t>
        </is>
      </c>
    </row>
    <row r="5" ht="22" customHeight="1">
      <c r="B5" s="8" t="inlineStr">
        <is>
          <t>Komponen</t>
        </is>
      </c>
      <c r="C5" s="8" t="inlineStr">
        <is>
          <t>Simbol</t>
        </is>
      </c>
      <c r="D5" s="8" t="inlineStr">
        <is>
          <t>Nilai</t>
        </is>
      </c>
      <c r="E5" s="8" t="inlineStr">
        <is>
          <t>Catatan</t>
        </is>
      </c>
    </row>
    <row r="6">
      <c r="B6" s="5" t="inlineStr">
        <is>
          <t>Umur Harapan Hidup (thn)</t>
        </is>
      </c>
      <c r="C6" s="34" t="inlineStr">
        <is>
          <t>UHH</t>
        </is>
      </c>
      <c r="D6" s="13" t="n">
        <v>71</v>
      </c>
      <c r="E6" s="14" t="inlineStr">
        <is>
          <t>Batas min 20, max 85.</t>
        </is>
      </c>
    </row>
    <row r="7">
      <c r="B7" s="5" t="inlineStr">
        <is>
          <t>Harapan Lama Sekolah (thn)</t>
        </is>
      </c>
      <c r="C7" s="34" t="inlineStr">
        <is>
          <t>HLS</t>
        </is>
      </c>
      <c r="D7" s="13" t="n">
        <v>13</v>
      </c>
      <c r="E7" s="14" t="inlineStr">
        <is>
          <t>Batas min 0, max 18.</t>
        </is>
      </c>
    </row>
    <row r="8">
      <c r="B8" s="5" t="inlineStr">
        <is>
          <t>Rata-rata Lama Sekolah (thn)</t>
        </is>
      </c>
      <c r="C8" s="34" t="inlineStr">
        <is>
          <t>RLS</t>
        </is>
      </c>
      <c r="D8" s="13" t="n">
        <v>8.6</v>
      </c>
      <c r="E8" s="14" t="inlineStr">
        <is>
          <t>Batas min 0, max 15.</t>
        </is>
      </c>
    </row>
    <row r="9">
      <c r="B9" s="5" t="inlineStr">
        <is>
          <t>Pengeluaran per kapita/thn (Rp)</t>
        </is>
      </c>
      <c r="C9" s="34" t="inlineStr">
        <is>
          <t>PPK</t>
        </is>
      </c>
      <c r="D9" s="13" t="n">
        <v>12000000</v>
      </c>
      <c r="E9" s="14" t="inlineStr">
        <is>
          <t>Batas min Rp 1.000.000, max Rp 12.000.000. Skala log.</t>
        </is>
      </c>
    </row>
    <row r="11">
      <c r="B11" s="8" t="inlineStr">
        <is>
          <t>INDUK DIMENSI</t>
        </is>
      </c>
    </row>
    <row r="12" ht="22" customHeight="1">
      <c r="B12" s="8" t="inlineStr">
        <is>
          <t>Langkah</t>
        </is>
      </c>
      <c r="C12" s="8" t="inlineStr">
        <is>
          <t>Simbol</t>
        </is>
      </c>
      <c r="D12" s="8" t="inlineStr">
        <is>
          <t>Nilai</t>
        </is>
      </c>
      <c r="E12" s="8" t="inlineStr">
        <is>
          <t>Formula</t>
        </is>
      </c>
    </row>
    <row r="13">
      <c r="B13" s="26" t="inlineStr">
        <is>
          <t>Indeks UHH</t>
        </is>
      </c>
      <c r="C13" s="34" t="inlineStr">
        <is>
          <t>I_UHH</t>
        </is>
      </c>
      <c r="D13" s="35">
        <f>MAX(0,MIN(1,(UHH_in-20)/(85-20)))</f>
        <v/>
      </c>
      <c r="E13" s="14" t="inlineStr">
        <is>
          <t>I_UHH = (UHH − 20)/(85 − 20). Dikunci ke [0,1].</t>
        </is>
      </c>
    </row>
    <row r="14">
      <c r="B14" s="26" t="inlineStr">
        <is>
          <t>Indeks HLS</t>
        </is>
      </c>
      <c r="C14" s="34" t="inlineStr">
        <is>
          <t>I_HLS</t>
        </is>
      </c>
      <c r="D14" s="35">
        <f>MAX(0,MIN(1,HLS_in/(18-0)))</f>
        <v/>
      </c>
      <c r="E14" s="14" t="inlineStr">
        <is>
          <t>'= HLS / 18.</t>
        </is>
      </c>
    </row>
    <row r="15">
      <c r="B15" s="26" t="inlineStr">
        <is>
          <t>Indeks RLS</t>
        </is>
      </c>
      <c r="C15" s="34" t="inlineStr">
        <is>
          <t>I_RLS</t>
        </is>
      </c>
      <c r="D15" s="35">
        <f>MAX(0,MIN(1,RLS_in/(15-0)))</f>
        <v/>
      </c>
      <c r="E15" s="14" t="inlineStr">
        <is>
          <t>'= RLS / 15.</t>
        </is>
      </c>
    </row>
    <row r="16">
      <c r="B16" s="26" t="inlineStr">
        <is>
          <t>Indeks Pendidikan (geometris)</t>
        </is>
      </c>
      <c r="C16" s="34" t="inlineStr">
        <is>
          <t>I_PEND</t>
        </is>
      </c>
      <c r="D16" s="35">
        <f>SQRT(I_HLS*I_RLS)</f>
        <v/>
      </c>
      <c r="E16" s="14" t="inlineStr">
        <is>
          <t>'= √(I_HLS · I_RLS). Rerata geometris dua sub-indeks pendidikan.</t>
        </is>
      </c>
    </row>
    <row r="17">
      <c r="B17" s="26" t="inlineStr">
        <is>
          <t>Indeks PPK (skala log)</t>
        </is>
      </c>
      <c r="C17" s="34" t="inlineStr">
        <is>
          <t>I_PPK</t>
        </is>
      </c>
      <c r="D17" s="35">
        <f>MAX(0,MIN(1,(LN(PPK_in)-LN(1000000))/(LN(12000000)-LN(1000000))))</f>
        <v/>
      </c>
      <c r="E17" s="14" t="inlineStr">
        <is>
          <t>'= [ln(PPK) - ln(1jt)] / [ln(12jt) - ln(1jt)]. Dikunci [0,1].</t>
        </is>
      </c>
    </row>
    <row r="19">
      <c r="B19" s="8" t="inlineStr">
        <is>
          <t>HASIL — IPM</t>
        </is>
      </c>
    </row>
    <row r="20">
      <c r="B20" s="36" t="inlineStr">
        <is>
          <t>IPM (rerata geometris × 100)</t>
        </is>
      </c>
      <c r="C20" s="34" t="inlineStr">
        <is>
          <t>IPM</t>
        </is>
      </c>
      <c r="D20" s="37">
        <f>(I_UHH*I_PEND*I_PPK)^(1/3)*100</f>
        <v/>
      </c>
      <c r="E20" s="14" t="inlineStr">
        <is>
          <t>'= (I_UHH · I_PEND · I_PPK)^(1/3) × 100. Rerata geometris menghukum ketimpangan antar-dimensi.</t>
        </is>
      </c>
    </row>
    <row r="21">
      <c r="B21" s="26" t="inlineStr">
        <is>
          <t>Kategori</t>
        </is>
      </c>
      <c r="C21" s="11" t="inlineStr">
        <is>
          <t>—</t>
        </is>
      </c>
      <c r="D21" s="32">
        <f>IF(IPM_VAL&gt;=80,"Sangat tinggi",IF(IPM_VAL&gt;=70,"Tinggi",IF(IPM_VAL&gt;=55,"Sedang","Rendah")))</f>
        <v/>
      </c>
      <c r="E21" s="14" t="inlineStr">
        <is>
          <t>Indonesia 2023 ≈ 72 (kategori 'Tinggi').</t>
        </is>
      </c>
    </row>
    <row r="22">
      <c r="B22" s="26" t="inlineStr">
        <is>
          <t>IPM versi aritmatika (pembanding, metode LAMA)</t>
        </is>
      </c>
      <c r="C22" s="11" t="inlineStr">
        <is>
          <t>IPM_old</t>
        </is>
      </c>
      <c r="D22" s="21">
        <f>(I_UHH+I_PEND+I_PPK)/3*100</f>
        <v/>
      </c>
      <c r="E22" s="14" t="inlineStr">
        <is>
          <t>'= rerata aritmatika (pra-2014 BPS). Selalu ≥ IPM geometris.</t>
        </is>
      </c>
    </row>
  </sheetData>
  <mergeCells count="4">
    <mergeCell ref="B19:E19"/>
    <mergeCell ref="B11:E11"/>
    <mergeCell ref="B3:E3"/>
    <mergeCell ref="B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C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5" customWidth="1" min="3" max="3"/>
  </cols>
  <sheetData>
    <row r="2" ht="28" customHeight="1">
      <c r="B2" s="1" t="inlineStr">
        <is>
          <t>RINGKASAN RUMUS — EKONOMI PEMBANGUNAN</t>
        </is>
      </c>
    </row>
    <row r="3">
      <c r="B3" s="2" t="inlineStr">
        <is>
          <t>Definisi variabel, rumus kunci, dan batas min/max (metode BPS).</t>
        </is>
      </c>
    </row>
    <row r="5" ht="22" customHeight="1">
      <c r="B5" s="8" t="inlineStr">
        <is>
          <t>GARIS KEMISKINAN (BPS, CBN)</t>
        </is>
      </c>
    </row>
    <row r="6">
      <c r="B6" s="4" t="inlineStr">
        <is>
          <t>GK total</t>
        </is>
      </c>
      <c r="C6" s="5" t="inlineStr">
        <is>
          <t>GK = GKM + GKBM (Rupiah per kapita per bulan)</t>
        </is>
      </c>
    </row>
    <row r="7">
      <c r="B7" s="4" t="inlineStr">
        <is>
          <t>GKM (makanan)</t>
        </is>
      </c>
      <c r="C7" s="5" t="inlineStr">
        <is>
          <t>Minimum pengeluaran makanan memenuhi 2.100 kkal/kapita/hari, 52 komoditas.</t>
        </is>
      </c>
    </row>
    <row r="8">
      <c r="B8" s="4" t="inlineStr">
        <is>
          <t>GKBM (non-makanan)</t>
        </is>
      </c>
      <c r="C8" s="5" t="inlineStr">
        <is>
          <t>Minimum perumahan, sandang, pendidikan, kesehatan; 51 komoditas.</t>
        </is>
      </c>
    </row>
    <row r="9">
      <c r="B9" s="4" t="inlineStr">
        <is>
          <t>Headcount H</t>
        </is>
      </c>
      <c r="C9" s="5" t="inlineStr">
        <is>
          <t>H = q/n × 100%. q = jumlah miskin, n = total populasi.</t>
        </is>
      </c>
    </row>
    <row r="10">
      <c r="B10" s="4" t="inlineStr">
        <is>
          <t>Poverty Gap PG</t>
        </is>
      </c>
      <c r="C10" s="5" t="inlineStr">
        <is>
          <t>PG = (1/n) Σ_i [(GK - y_i)/GK]  untuk y_i &lt; GK.</t>
        </is>
      </c>
    </row>
    <row r="11">
      <c r="B11" s="4" t="inlineStr">
        <is>
          <t>Severity P_2</t>
        </is>
      </c>
      <c r="C11" s="5" t="inlineStr">
        <is>
          <t>P_2 = (1/n) Σ_i [(GK - y_i)/GK]^2. FGT dengan α=0,1,2.</t>
        </is>
      </c>
    </row>
    <row r="12">
      <c r="B12" s="4" t="inlineStr">
        <is>
          <t>GK nasional 2023</t>
        </is>
      </c>
      <c r="C12" s="5" t="inlineStr">
        <is>
          <t>~Rp 550.000 per kapita per bulan (perkotaan+perdesaan).</t>
        </is>
      </c>
    </row>
    <row r="14" ht="22" customHeight="1">
      <c r="B14" s="8" t="inlineStr">
        <is>
          <t>KETIMPANGAN — GINI &amp; LORENZ</t>
        </is>
      </c>
    </row>
    <row r="15">
      <c r="B15" s="4" t="inlineStr">
        <is>
          <t>Kurva Lorenz</t>
        </is>
      </c>
      <c r="C15" s="5" t="inlineStr">
        <is>
          <t>p (sumbu-x) = kumulatif populasi urut dari termiskin; L (sumbu-y) = kumulatif pendapatan.</t>
        </is>
      </c>
    </row>
    <row r="16">
      <c r="B16" s="4" t="inlineStr">
        <is>
          <t>Gini (luas)</t>
        </is>
      </c>
      <c r="C16" s="5" t="inlineStr">
        <is>
          <t>G = A/(A+B) = 1 - 2·B. A = antara diagonal &amp; kurva; B = di bawah kurva; A+B = 0,5.</t>
        </is>
      </c>
    </row>
    <row r="17">
      <c r="B17" s="4" t="inlineStr">
        <is>
          <t>Trapesium</t>
        </is>
      </c>
      <c r="C17" s="5" t="inlineStr">
        <is>
          <t>ΔB_i = 0.5·(p_i - p_{i-1})·(L_{i-1} + L_i). Σ ΔB_i = B.</t>
        </is>
      </c>
    </row>
    <row r="18">
      <c r="B18" s="4" t="inlineStr">
        <is>
          <t>Brown (cepat)</t>
        </is>
      </c>
      <c r="C18" s="5" t="inlineStr">
        <is>
          <t>G = 1 - Σ_i (p_i - p_{i-1})·(L_{i-1} + L_i).</t>
        </is>
      </c>
    </row>
    <row r="19">
      <c r="B19" s="4" t="inlineStr">
        <is>
          <t>Interpretasi</t>
        </is>
      </c>
      <c r="C19" s="5" t="inlineStr">
        <is>
          <t>0=setara sempurna; 0,2-0,35=relatif setara; 0,35-0,5=sedang; &gt;0,5=tinggi.</t>
        </is>
      </c>
    </row>
    <row r="20">
      <c r="B20" s="4" t="inlineStr">
        <is>
          <t>Gini Indonesia</t>
        </is>
      </c>
      <c r="C20" s="5" t="inlineStr">
        <is>
          <t>~0,38 (pengeluaran, BPS 2023-2024, fluktuasi 0,381-0,395).</t>
        </is>
      </c>
    </row>
    <row r="21">
      <c r="B21" s="4" t="inlineStr">
        <is>
          <t>Alternatif</t>
        </is>
      </c>
      <c r="C21" s="5" t="inlineStr">
        <is>
          <t>Rasio Kuintil K1/K5; Palma = (10% teratas)/(40% terbawah).</t>
        </is>
      </c>
    </row>
    <row r="23" ht="22" customHeight="1">
      <c r="B23" s="8" t="inlineStr">
        <is>
          <t>IPM (BPS, rata-rata geometris)</t>
        </is>
      </c>
    </row>
    <row r="24">
      <c r="B24" s="4" t="inlineStr">
        <is>
          <t>Dimensi 1 UHH</t>
        </is>
      </c>
      <c r="C24" s="5" t="inlineStr">
        <is>
          <t>I_UHH = (UHH - 20)/(85 - 20).</t>
        </is>
      </c>
    </row>
    <row r="25">
      <c r="B25" s="4" t="inlineStr">
        <is>
          <t>Dimensi 2 Pendidikan</t>
        </is>
      </c>
      <c r="C25" s="5" t="inlineStr">
        <is>
          <t>I_PEND = √(I_HLS · I_RLS); I_HLS = HLS/18; I_RLS = RLS/15.</t>
        </is>
      </c>
    </row>
    <row r="26">
      <c r="B26" s="4" t="inlineStr">
        <is>
          <t>Dimensi 3 PPK</t>
        </is>
      </c>
      <c r="C26" s="5" t="inlineStr">
        <is>
          <t>I_PPK = [ln(PPK) - ln(1.000.000)] / [ln(12.000.000) - ln(1.000.000)].</t>
        </is>
      </c>
    </row>
    <row r="27">
      <c r="B27" s="4" t="inlineStr">
        <is>
          <t>IPM</t>
        </is>
      </c>
      <c r="C27" s="5" t="inlineStr">
        <is>
          <t>IPM = (I_UHH · I_PEND · I_PPK)^(1/3) × 100.</t>
        </is>
      </c>
    </row>
    <row r="28">
      <c r="B28" s="4" t="inlineStr">
        <is>
          <t>Kategori</t>
        </is>
      </c>
      <c r="C28" s="5" t="inlineStr">
        <is>
          <t>&gt;=80 Sangat tinggi; 70-80 Tinggi; 55-70 Sedang; &lt;55 Rendah.</t>
        </is>
      </c>
    </row>
    <row r="29">
      <c r="B29" s="4" t="inlineStr">
        <is>
          <t>IPM Indonesia</t>
        </is>
      </c>
      <c r="C29" s="5" t="inlineStr">
        <is>
          <t>72,13 (BPS 2023) — kategori 'Tinggi'.</t>
        </is>
      </c>
    </row>
    <row r="31" ht="22" customHeight="1">
      <c r="B31" s="8" t="inlineStr">
        <is>
          <t>KEBIJAKAN SOSIAL INDONESIA (besaran 2024)</t>
        </is>
      </c>
    </row>
    <row r="32">
      <c r="B32" s="4" t="inlineStr">
        <is>
          <t>PKH</t>
        </is>
      </c>
      <c r="C32" s="5" t="inlineStr">
        <is>
          <t>Bansos tunai bersyarat; ibu hamil/anak Rp3jt/thn; SD Rp900rb; SMP Rp1,5jt; ~10 juta KPM.</t>
        </is>
      </c>
    </row>
    <row r="33">
      <c r="B33" s="4" t="inlineStr">
        <is>
          <t>BPNT/Sembako</t>
        </is>
      </c>
      <c r="C33" s="5" t="inlineStr">
        <is>
          <t>Rp200.000/bulan per KPM (Rp2,4jt/thn); ~18,6 juta KPM. Terbesar berdasarkan cakupan.</t>
        </is>
      </c>
    </row>
    <row r="34">
      <c r="B34" s="4" t="inlineStr">
        <is>
          <t>JKN-PBI</t>
        </is>
      </c>
      <c r="C34" s="5" t="inlineStr">
        <is>
          <t>Iuran ditanggung negara ~Rp42.000/orang/bulan; ~96,7 juta PBI.</t>
        </is>
      </c>
    </row>
    <row r="35">
      <c r="B35" s="4" t="inlineStr">
        <is>
          <t>KIP</t>
        </is>
      </c>
      <c r="C35" s="5" t="inlineStr">
        <is>
          <t>Anak miskin: SD Rp450rb; SMP Rp750rb; SMA/SMK Rp1jt per tahun; ~17-20 juta penerima.</t>
        </is>
      </c>
    </row>
    <row r="36">
      <c r="B36" s="4" t="inlineStr">
        <is>
          <t>Total anggaran</t>
        </is>
      </c>
      <c r="C36" s="5" t="inlineStr">
        <is>
          <t>~Rp 455,9 triliun bansos 2024.</t>
        </is>
      </c>
    </row>
    <row r="37">
      <c r="B37" s="4" t="inlineStr">
        <is>
          <t>DTKS</t>
        </is>
      </c>
      <c r="C37" s="5" t="inlineStr">
        <is>
          <t>Data Terpadu Kesejahteraan Sosial — single registry untuk targeting.</t>
        </is>
      </c>
    </row>
    <row r="39" ht="22" customHeight="1">
      <c r="B39" s="8" t="inlineStr">
        <is>
          <t>DEFINISI VARIABEL</t>
        </is>
      </c>
    </row>
    <row r="40">
      <c r="B40" s="4" t="inlineStr">
        <is>
          <t>y_i</t>
        </is>
      </c>
      <c r="C40" s="5" t="inlineStr">
        <is>
          <t>Pendapatan/pengeluaran individu atau kelas i (Rupiah).</t>
        </is>
      </c>
    </row>
    <row r="41">
      <c r="B41" s="4" t="inlineStr">
        <is>
          <t>w_i</t>
        </is>
      </c>
      <c r="C41" s="5" t="inlineStr">
        <is>
          <t>Bobot/populasi kelas i. Untuk individu = 1.</t>
        </is>
      </c>
    </row>
    <row r="42">
      <c r="B42" s="4" t="inlineStr">
        <is>
          <t>s_i</t>
        </is>
      </c>
      <c r="C42" s="5" t="inlineStr">
        <is>
          <t>Porsi pendapatan: s_i = y_i·w_i / Σ(y·w). Σ s_i = 1.</t>
        </is>
      </c>
    </row>
    <row r="43">
      <c r="B43" s="4" t="inlineStr">
        <is>
          <t>p_i</t>
        </is>
      </c>
      <c r="C43" s="5" t="inlineStr">
        <is>
          <t>Kumulatif populasi: p_i = Σ_{j&lt;=i} w_j / N.</t>
        </is>
      </c>
    </row>
    <row r="44">
      <c r="B44" s="4" t="inlineStr">
        <is>
          <t>L_i</t>
        </is>
      </c>
      <c r="C44" s="5" t="inlineStr">
        <is>
          <t>Kumulatif pendapatan: L_i = Σ_{j&lt;=i} s_j. (sumbu-y Lorenz)</t>
        </is>
      </c>
    </row>
    <row r="45">
      <c r="B45" s="4" t="inlineStr">
        <is>
          <t>q, n</t>
        </is>
      </c>
      <c r="C45" s="5" t="inlineStr">
        <is>
          <t>q = jumlah penduduk miskin; n = total populasi.</t>
        </is>
      </c>
    </row>
    <row r="46">
      <c r="B46" s="4" t="inlineStr">
        <is>
          <t>GK, GKM, GKBM</t>
        </is>
      </c>
      <c r="C46" s="5" t="inlineStr">
        <is>
          <t>Garis Kemiskinan total, makanan, bukan makanan.</t>
        </is>
      </c>
    </row>
    <row r="47">
      <c r="B47" s="4" t="inlineStr">
        <is>
          <t>UHH, HLS, RLS, PPK</t>
        </is>
      </c>
      <c r="C47" s="5" t="inlineStr">
        <is>
          <t>Umur Harapan Hidup, Harapan Lama Sekolah, Rata-rata Lama Sekolah, Pengeluaran per Kapita.</t>
        </is>
      </c>
    </row>
    <row r="49" ht="22" customHeight="1">
      <c r="B49" s="8" t="inlineStr">
        <is>
          <t>ASUMSI &amp; CATATAN</t>
        </is>
      </c>
    </row>
    <row r="50">
      <c r="B50" s="4" t="inlineStr">
        <is>
          <t>1. Pengeluaran, bukan pendapatan</t>
        </is>
      </c>
      <c r="C50" s="5" t="inlineStr">
        <is>
          <t>BPS memakai pengeluaran (lebih stabil, dari Susenas). Gini pengeluaran lebih rendah dari pendapatan.</t>
        </is>
      </c>
    </row>
    <row r="51">
      <c r="B51" s="4" t="inlineStr">
        <is>
          <t>2. Batas min/max IPM</t>
        </is>
      </c>
      <c r="C51" s="5" t="inlineStr">
        <is>
          <t>Mengikuti metode BPS (bukan UNDP). IPM BPS ≠ HDI UNDP secara numerik.</t>
        </is>
      </c>
    </row>
    <row r="52">
      <c r="B52" s="4" t="inlineStr">
        <is>
          <t>3. Geometris, bukan aritmatika</t>
        </is>
      </c>
      <c r="C52" s="5" t="inlineStr">
        <is>
          <t>Sejak 2014 BPS / 2010 UNDP. Menghukum ketimpangan antar-dimensi.</t>
        </is>
      </c>
    </row>
    <row r="53">
      <c r="B53" s="4" t="inlineStr">
        <is>
          <t>4. Data ilustratif</t>
        </is>
      </c>
      <c r="C53" s="5" t="inlineStr">
        <is>
          <t>Default 5 individu (1,2,3,5,9) juta. Ganti dengan data nyata di sheet 2.</t>
        </is>
      </c>
    </row>
    <row r="54">
      <c r="B54" s="4" t="inlineStr">
        <is>
          <t>5. Sumber resmi</t>
        </is>
      </c>
      <c r="C54" s="5" t="inlineStr">
        <is>
          <t>bps.go.id (GK, Gini, IPM); hdr.undp.org (HDI global); kemenkeu/kemensos (bansos).</t>
        </is>
      </c>
    </row>
    <row r="57">
      <c r="B57" s="10" t="inlineStr">
        <is>
          <t>Referensi: BPS (Penghitungan &amp; Analisis Kemiskinan; Indeks Pembangunan Manusia). UNDP HDR (technical notes). Todaro &amp; Smith, Economic Development. Sen, Development as Freedom.</t>
        </is>
      </c>
    </row>
  </sheetData>
  <mergeCells count="9">
    <mergeCell ref="B39:C39"/>
    <mergeCell ref="B2:C2"/>
    <mergeCell ref="B3:C3"/>
    <mergeCell ref="B5:C5"/>
    <mergeCell ref="B23:C23"/>
    <mergeCell ref="B14:C14"/>
    <mergeCell ref="B31:C31"/>
    <mergeCell ref="B57:C57"/>
    <mergeCell ref="B49:C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2026-07-18T18:07:00Z</dcterms:created>
  <dcterms:modified xmlns:dcterms="http://purl.org/dc/terms/" xmlns:xsi="http://www.w3.org/2001/XMLSchema-instance" xsi:type="dcterms:W3CDTF">2026-07-18T18:07:00Z</dcterms:modified>
</cp:coreProperties>
</file>