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2843F8E7B07AA1A387DC3BBA4268DC73C59E6767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2" l="1"/>
  <c r="D36" i="2" s="1"/>
  <c r="G36" i="2" s="1"/>
  <c r="C29" i="2"/>
  <c r="C28" i="2"/>
  <c r="C30" i="2" s="1"/>
  <c r="C16" i="2"/>
  <c r="C17" i="2" s="1"/>
  <c r="C15" i="2"/>
  <c r="C21" i="2" l="1"/>
  <c r="C18" i="2"/>
  <c r="C20" i="2" s="1"/>
  <c r="D34" i="2"/>
  <c r="D35" i="2"/>
  <c r="G35" i="2" s="1"/>
  <c r="G34" i="2" l="1"/>
  <c r="C39" i="2"/>
  <c r="C38" i="2"/>
  <c r="C46" i="2" s="1"/>
  <c r="C19" i="2"/>
  <c r="C47" i="2" l="1"/>
  <c r="C48" i="2" s="1"/>
  <c r="C49" i="2" s="1"/>
</calcChain>
</file>

<file path=xl/sharedStrings.xml><?xml version="1.0" encoding="utf-8"?>
<sst xmlns="http://schemas.openxmlformats.org/spreadsheetml/2006/main" count="111" uniqueCount="105">
  <si>
    <t>DURATION GAP BANK — ALM &amp; EROSI EKUITAS</t>
  </si>
  <si>
    <t>Aset durasi panjang vs liabilitas pendek + kasus portofolio PT XYZ</t>
  </si>
  <si>
    <t>SUMBER DECK PERUJUK</t>
  </si>
  <si>
    <t>pertemuan-11.md (excel_file: duration-gap-bank.xlsx); rujukan: pertemuan-03.md, pertemuan-14.md</t>
  </si>
  <si>
    <t>ISI &amp; CARA PAKAI</t>
  </si>
  <si>
    <t>Ubah sel KUNING MUDA di sheet Kalkulasi — semua formula menghitung ulang otomatis.</t>
  </si>
  <si>
    <t>1. Duration gap</t>
  </si>
  <si>
    <t>DG = D_A − (L/A)×D_L. Contoh P03: D_A 5 thn, D_L 1 thn → DG 4,1 (long duration).</t>
  </si>
  <si>
    <t>2. Erosi ekuitas</t>
  </si>
  <si>
    <t>ΔE ≈ −DG × A × Δy. Yield +100 bps → ekuitas tergerus.</t>
  </si>
  <si>
    <t>3. Hedge duration</t>
  </si>
  <si>
    <t>Portofolio Rp 100 M D 6 thn, futures CTD Rp 1 M D 8 thn → 75 kontrak short (HDN-2 P11).</t>
  </si>
  <si>
    <t>4. PT XYZ (P14)</t>
  </si>
  <si>
    <t>3 obligasi (30/20/50 M) → D_P 5,8 thn &amp; YTM 7,18% via bobot; stress +200 bps.</t>
  </si>
  <si>
    <t>ANGKA KUNCI (SESUAI DECK)</t>
  </si>
  <si>
    <t>Angka contoh identik dengan latihan/HDN di deck.</t>
  </si>
  <si>
    <t>•</t>
  </si>
  <si>
    <t>Bank A=100 M, L=90 M, D_A=5, D_L=1 → DG = 5 − 0,9×1 = 4,1; Δy +1% → ΔE = −4,1 M (ekuitas 10 → 5,9 M).</t>
  </si>
  <si>
    <t>DG &gt; 0 = long duration → rugi saat yield naik; DG ≈ 0 = immunized.</t>
  </si>
  <si>
    <t>PT XYZ: D_P = 0,3×5 + 0,2×4 + 0,5×7 = 5,8 thn; YTM portofolio 7,18%.</t>
  </si>
  <si>
    <t>Stress +200 bps: rugi = 5,8×2%×100 M = Rp 11,6 miliar; hedge 80% via IRS → net −Rp 3,12 M (hemat 8,48 M).</t>
  </si>
  <si>
    <t>LEGENDA WARNA</t>
  </si>
  <si>
    <t>Input manual — ubah sesuai kasus Anda.</t>
  </si>
  <si>
    <t>Input (kuning muda)</t>
  </si>
  <si>
    <t>Sel input: teks biru tua, latar kuning muda.</t>
  </si>
  <si>
    <t>Formula hidup</t>
  </si>
  <si>
    <t>Sel hitam = rumus Excel aktif (jangan diketik ulang).</t>
  </si>
  <si>
    <t>Output (hijau, berborder)</t>
  </si>
  <si>
    <t>Hasil kunci per blok perhitungan.</t>
  </si>
  <si>
    <t>POJK mewajibkan pelaporan duration gap bank umum dalam kerangka manajemen risiko suku bunga.</t>
  </si>
  <si>
    <t>IRS pay-fixed dipakai bank untuk menutup duration gap (deck P10-P11).</t>
  </si>
  <si>
    <t>KALKULASI — DURATION GAP, HEDGE DURATION, DAN STRESS TEST</t>
  </si>
  <si>
    <t>Satuan Rp miliar kecuali disebut lain. Semua output berformula hidup.</t>
  </si>
  <si>
    <t>INPUT — NERACA BANK (ilustrasi P03: D_A 5 thn, D_L 1 thn)</t>
  </si>
  <si>
    <t>Total aset (A)</t>
  </si>
  <si>
    <t>Rp miliar</t>
  </si>
  <si>
    <t>Total liabilitas (L)</t>
  </si>
  <si>
    <t>Rp miliar (deposito dll.)</t>
  </si>
  <si>
    <t>Durasi aset (D_A)</t>
  </si>
  <si>
    <t>tahun — portofolio obligasi/kredit</t>
  </si>
  <si>
    <t>Durasi liabilitas (D_L)</t>
  </si>
  <si>
    <t>tahun — deposito pendek</t>
  </si>
  <si>
    <t>Shock yield (Δy)</t>
  </si>
  <si>
    <t>+100 bps (stress test ALCO)</t>
  </si>
  <si>
    <t>BLOK A — DURATION GAP &amp; EROSI EKUITAS</t>
  </si>
  <si>
    <t>Ekuitas awal E = A − L</t>
  </si>
  <si>
    <t>Rp 10 miliar</t>
  </si>
  <si>
    <t>Rasio L/A</t>
  </si>
  <si>
    <t>0,9</t>
  </si>
  <si>
    <t>DURATION GAP = D_A − (L/A)×D_L</t>
  </si>
  <si>
    <t>'= 5 − 0,9×1 = 4,1</t>
  </si>
  <si>
    <t>ΔE ≈ −DG × A × Δy</t>
  </si>
  <si>
    <t>'= −4,1 × 100 × 1% = −Rp 4,1 miliar</t>
  </si>
  <si>
    <t>Ekuitas baru E + ΔE</t>
  </si>
  <si>
    <t>10 − 4,1 = Rp 5,9 miliar</t>
  </si>
  <si>
    <t>Erosi ekuitas (%)</t>
  </si>
  <si>
    <t>41% ekuitas tergerus oleh +100 bps</t>
  </si>
  <si>
    <t>Interpretasi posisi</t>
  </si>
  <si>
    <t>bahasa komunikasi komite ALM</t>
  </si>
  <si>
    <t>BLOK B — HEDGE DURATION DENGAN FUTURES (HDN-2 P11)</t>
  </si>
  <si>
    <t>Nilai portofolio obligasi (P)</t>
  </si>
  <si>
    <t>Rp 100 miliar</t>
  </si>
  <si>
    <t>Durasi portofolio (D_P)</t>
  </si>
  <si>
    <t>tahun</t>
  </si>
  <si>
    <t>Harga futures CTD (F)</t>
  </si>
  <si>
    <t>Rp 1 miliar per kontrak</t>
  </si>
  <si>
    <t>Durasi futures CTD (D_F)</t>
  </si>
  <si>
    <t>Pembilang P × D_P</t>
  </si>
  <si>
    <t>'= 100 × 6 = 600</t>
  </si>
  <si>
    <t>Penyebut F × D_F</t>
  </si>
  <si>
    <t>'= 1 × 8 = 8</t>
  </si>
  <si>
    <t>JUMLAH KONTRAK N = P·D_P / (F·D_F)</t>
  </si>
  <si>
    <t>'= 75 kontrak SHORT</t>
  </si>
  <si>
    <t>BLOK C — PORTOFOLIO PT XYZ (HDN-1 P14): 3 OBLIGASI</t>
  </si>
  <si>
    <t>Obligasi</t>
  </si>
  <si>
    <t>Nilai (Rp M)</t>
  </si>
  <si>
    <t>Bobot w</t>
  </si>
  <si>
    <t>YTM</t>
  </si>
  <si>
    <t>Durasi (thn)</t>
  </si>
  <si>
    <t>w×D</t>
  </si>
  <si>
    <t>SUN FR0090</t>
  </si>
  <si>
    <t>Corporate TLNM BBB+</t>
  </si>
  <si>
    <t>SUN FR0085</t>
  </si>
  <si>
    <t>Total nilai portofolio</t>
  </si>
  <si>
    <t>DURASI PORTOFOLIO D_P = Σ w·D</t>
  </si>
  <si>
    <t>'= 1,5 + 0,8 + 3,5 = 5,8 tahun</t>
  </si>
  <si>
    <t>YTM PORTOFOLIO = Σ w·YTM</t>
  </si>
  <si>
    <t>'= 2,04 + 1,64 + 3,50 = 7,18%</t>
  </si>
  <si>
    <t>BLOK D — STRESS TEST +200 BPS &amp; HEDGE 80% (P14)</t>
  </si>
  <si>
    <t>Shock yield</t>
  </si>
  <si>
    <t>+200 bps (skenario P14)</t>
  </si>
  <si>
    <t>Nilai portofolio PT XYZ</t>
  </si>
  <si>
    <t>Hedge ratio via IRS pay-fixed</t>
  </si>
  <si>
    <t>80% (strategi 3-lapis P14)</t>
  </si>
  <si>
    <t>Premi hedge / tahun</t>
  </si>
  <si>
    <t>Rp miliar (ilustratif P14)</t>
  </si>
  <si>
    <t>Rugi portofolio tanpa hedge</t>
  </si>
  <si>
    <t>'= 5,8 × 2% × 100 = Rp 11,6 miliar</t>
  </si>
  <si>
    <t>Offset IRS (80%)</t>
  </si>
  <si>
    <t>+Rp 9,28 miliar</t>
  </si>
  <si>
    <t>Net P&amp;L dengan hedge</t>
  </si>
  <si>
    <t>−11,6 + 9,28 − 0,8 = −Rp 3,12 miliar</t>
  </si>
  <si>
    <t>Hemat bersih hedge</t>
  </si>
  <si>
    <t>'= −3,12 − (−11,6) = +Rp 8,48 miliar (net benefit P14)</t>
  </si>
  <si>
    <t>Rumus: DG = D_A − (L/A)·D_L ; ΔE ≈ −DG·A·Δy ; N = P·D_P/(F·D_F) ; D_P = Σ w·D.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</si>
</sst>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%"/>
  </numFmts>
  <fonts count="7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1"/>
      <color rgb="FFFFFFFF"/>
      <name val="Calibri"/>
    </font>
    <font>
      <i/>
      <sz val="10"/>
      <color rgb="FF555555"/>
      <name val="Calibri"/>
    </font>
    <font>
      <sz val="11"/>
      <name val="Calibri"/>
    </font>
    <font>
      <b/>
      <sz val="11"/>
      <name val="Calibri"/>
    </font>
    <font>
      <sz val="11"/>
      <color rgb="FF1F4E7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59D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4" fontId="6" fillId="5" borderId="1" xfId="0" applyNumberFormat="1" applyFont="1" applyFill="1" applyBorder="1" applyAlignment="1">
      <alignment horizontal="right" vertical="center"/>
    </xf>
    <xf numFmtId="10" fontId="6" fillId="5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10" fontId="5" fillId="3" borderId="1" xfId="0" applyNumberFormat="1" applyFont="1" applyFill="1" applyBorder="1" applyAlignment="1">
      <alignment horizontal="right" vertical="center"/>
    </xf>
    <xf numFmtId="165" fontId="6" fillId="5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5"/>
  <sheetViews>
    <sheetView showGridLines="0" tabSelected="1" workbookViewId="0"/>
  </sheetViews>
  <sheetFormatPr defaultRowHeight="15" x14ac:dyDescent="0.25"/>
  <cols>
    <col min="1" max="1" width="3" customWidth="1"/>
    <col min="2" max="2" width="26" customWidth="1"/>
    <col min="3" max="3" width="86" customWidth="1"/>
  </cols>
  <sheetData>
    <row r="2" spans="2:3" ht="30" customHeight="1" x14ac:dyDescent="0.25">
      <c r="B2" s="23" t="s">
        <v>0</v>
      </c>
      <c r="C2" s="21"/>
    </row>
    <row r="3" spans="2:3" x14ac:dyDescent="0.25">
      <c r="B3" s="22" t="s">
        <v>1</v>
      </c>
      <c r="C3" s="21"/>
    </row>
    <row r="5" spans="2:3" ht="30" x14ac:dyDescent="0.25">
      <c r="B5" s="1" t="s">
        <v>2</v>
      </c>
      <c r="C5" s="2" t="s">
        <v>3</v>
      </c>
    </row>
    <row r="7" spans="2:3" x14ac:dyDescent="0.25">
      <c r="B7" s="1" t="s">
        <v>4</v>
      </c>
      <c r="C7" s="2" t="s">
        <v>5</v>
      </c>
    </row>
    <row r="8" spans="2:3" x14ac:dyDescent="0.25">
      <c r="B8" s="3" t="s">
        <v>6</v>
      </c>
      <c r="C8" s="2" t="s">
        <v>7</v>
      </c>
    </row>
    <row r="9" spans="2:3" x14ac:dyDescent="0.25">
      <c r="B9" s="3" t="s">
        <v>8</v>
      </c>
      <c r="C9" s="2" t="s">
        <v>9</v>
      </c>
    </row>
    <row r="10" spans="2:3" x14ac:dyDescent="0.25">
      <c r="B10" s="3" t="s">
        <v>10</v>
      </c>
      <c r="C10" s="2" t="s">
        <v>11</v>
      </c>
    </row>
    <row r="11" spans="2:3" x14ac:dyDescent="0.25">
      <c r="B11" s="3" t="s">
        <v>12</v>
      </c>
      <c r="C11" s="2" t="s">
        <v>13</v>
      </c>
    </row>
    <row r="13" spans="2:3" ht="30" x14ac:dyDescent="0.25">
      <c r="B13" s="1" t="s">
        <v>14</v>
      </c>
      <c r="C13" s="2" t="s">
        <v>15</v>
      </c>
    </row>
    <row r="14" spans="2:3" ht="30" x14ac:dyDescent="0.25">
      <c r="B14" s="4" t="s">
        <v>16</v>
      </c>
      <c r="C14" s="5" t="s">
        <v>17</v>
      </c>
    </row>
    <row r="15" spans="2:3" x14ac:dyDescent="0.25">
      <c r="B15" s="4" t="s">
        <v>16</v>
      </c>
      <c r="C15" s="5" t="s">
        <v>18</v>
      </c>
    </row>
    <row r="16" spans="2:3" x14ac:dyDescent="0.25">
      <c r="B16" s="4" t="s">
        <v>16</v>
      </c>
      <c r="C16" s="5" t="s">
        <v>19</v>
      </c>
    </row>
    <row r="17" spans="2:3" ht="30" x14ac:dyDescent="0.25">
      <c r="B17" s="4" t="s">
        <v>16</v>
      </c>
      <c r="C17" s="5" t="s">
        <v>20</v>
      </c>
    </row>
    <row r="19" spans="2:3" x14ac:dyDescent="0.25">
      <c r="B19" s="1" t="s">
        <v>21</v>
      </c>
      <c r="C19" s="2" t="s">
        <v>22</v>
      </c>
    </row>
    <row r="20" spans="2:3" x14ac:dyDescent="0.25">
      <c r="B20" s="6" t="s">
        <v>23</v>
      </c>
      <c r="C20" s="2" t="s">
        <v>24</v>
      </c>
    </row>
    <row r="21" spans="2:3" x14ac:dyDescent="0.25">
      <c r="B21" s="2" t="s">
        <v>25</v>
      </c>
      <c r="C21" s="2" t="s">
        <v>26</v>
      </c>
    </row>
    <row r="22" spans="2:3" x14ac:dyDescent="0.25">
      <c r="B22" s="7" t="s">
        <v>27</v>
      </c>
      <c r="C22" s="2" t="s">
        <v>28</v>
      </c>
    </row>
    <row r="24" spans="2:3" x14ac:dyDescent="0.25">
      <c r="B24" s="20" t="s">
        <v>29</v>
      </c>
      <c r="C24" s="21"/>
    </row>
    <row r="25" spans="2:3" x14ac:dyDescent="0.25">
      <c r="B25" s="20" t="s">
        <v>30</v>
      </c>
      <c r="C25" s="21"/>
    </row>
  </sheetData>
  <mergeCells count="4">
    <mergeCell ref="B25:C25"/>
    <mergeCell ref="B3:C3"/>
    <mergeCell ref="B24:C24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G50"/>
  <sheetViews>
    <sheetView showGridLines="0" workbookViewId="0"/>
  </sheetViews>
  <sheetFormatPr defaultRowHeight="15" x14ac:dyDescent="0.25"/>
  <cols>
    <col min="1" max="1" width="3" customWidth="1"/>
    <col min="2" max="2" width="36" customWidth="1"/>
    <col min="3" max="4" width="16" customWidth="1"/>
    <col min="5" max="6" width="14" customWidth="1"/>
    <col min="7" max="7" width="44" customWidth="1"/>
  </cols>
  <sheetData>
    <row r="4" spans="2:7" ht="26.1" customHeight="1" x14ac:dyDescent="0.25">
      <c r="B4" s="26" t="s">
        <v>31</v>
      </c>
      <c r="C4" s="21"/>
      <c r="D4" s="21"/>
      <c r="E4" s="21"/>
      <c r="F4" s="21"/>
      <c r="G4" s="21"/>
    </row>
    <row r="5" spans="2:7" x14ac:dyDescent="0.25">
      <c r="B5" s="22" t="s">
        <v>32</v>
      </c>
      <c r="C5" s="21"/>
      <c r="D5" s="21"/>
      <c r="E5" s="21"/>
      <c r="F5" s="21"/>
      <c r="G5" s="21"/>
    </row>
    <row r="7" spans="2:7" ht="20.100000000000001" customHeight="1" x14ac:dyDescent="0.25">
      <c r="B7" s="25" t="s">
        <v>33</v>
      </c>
      <c r="C7" s="21"/>
      <c r="D7" s="21"/>
      <c r="E7" s="21"/>
      <c r="F7" s="21"/>
      <c r="G7" s="21"/>
    </row>
    <row r="8" spans="2:7" x14ac:dyDescent="0.25">
      <c r="B8" s="2" t="s">
        <v>34</v>
      </c>
      <c r="C8" s="8">
        <v>100</v>
      </c>
      <c r="D8" s="24" t="s">
        <v>35</v>
      </c>
      <c r="E8" s="21"/>
      <c r="F8" s="21"/>
      <c r="G8" s="21"/>
    </row>
    <row r="9" spans="2:7" x14ac:dyDescent="0.25">
      <c r="B9" s="2" t="s">
        <v>36</v>
      </c>
      <c r="C9" s="8">
        <v>90</v>
      </c>
      <c r="D9" s="24" t="s">
        <v>37</v>
      </c>
      <c r="E9" s="21"/>
      <c r="F9" s="21"/>
      <c r="G9" s="21"/>
    </row>
    <row r="10" spans="2:7" x14ac:dyDescent="0.25">
      <c r="B10" s="2" t="s">
        <v>38</v>
      </c>
      <c r="C10" s="8">
        <v>5</v>
      </c>
      <c r="D10" s="24" t="s">
        <v>39</v>
      </c>
      <c r="E10" s="21"/>
      <c r="F10" s="21"/>
      <c r="G10" s="21"/>
    </row>
    <row r="11" spans="2:7" x14ac:dyDescent="0.25">
      <c r="B11" s="2" t="s">
        <v>40</v>
      </c>
      <c r="C11" s="8">
        <v>1</v>
      </c>
      <c r="D11" s="24" t="s">
        <v>41</v>
      </c>
      <c r="E11" s="21"/>
      <c r="F11" s="21"/>
      <c r="G11" s="21"/>
    </row>
    <row r="12" spans="2:7" x14ac:dyDescent="0.25">
      <c r="B12" s="2" t="s">
        <v>42</v>
      </c>
      <c r="C12" s="9">
        <v>0.01</v>
      </c>
      <c r="D12" s="24" t="s">
        <v>43</v>
      </c>
      <c r="E12" s="21"/>
      <c r="F12" s="21"/>
      <c r="G12" s="21"/>
    </row>
    <row r="14" spans="2:7" ht="20.100000000000001" customHeight="1" x14ac:dyDescent="0.25">
      <c r="B14" s="25" t="s">
        <v>44</v>
      </c>
      <c r="C14" s="21"/>
      <c r="D14" s="21"/>
      <c r="E14" s="21"/>
      <c r="F14" s="21"/>
      <c r="G14" s="21"/>
    </row>
    <row r="15" spans="2:7" x14ac:dyDescent="0.25">
      <c r="B15" s="2" t="s">
        <v>45</v>
      </c>
      <c r="C15" s="10">
        <f>C8-C9</f>
        <v>10</v>
      </c>
      <c r="D15" s="24" t="s">
        <v>46</v>
      </c>
      <c r="E15" s="21"/>
      <c r="F15" s="21"/>
      <c r="G15" s="21"/>
    </row>
    <row r="16" spans="2:7" x14ac:dyDescent="0.25">
      <c r="B16" s="2" t="s">
        <v>47</v>
      </c>
      <c r="C16" s="10">
        <f>C9/C8</f>
        <v>0.9</v>
      </c>
      <c r="D16" s="24" t="s">
        <v>48</v>
      </c>
      <c r="E16" s="21"/>
      <c r="F16" s="21"/>
      <c r="G16" s="21"/>
    </row>
    <row r="17" spans="2:7" x14ac:dyDescent="0.25">
      <c r="B17" s="2" t="s">
        <v>49</v>
      </c>
      <c r="C17" s="11">
        <f>C10-C16*C11</f>
        <v>4.0999999999999996</v>
      </c>
      <c r="D17" s="24" t="s">
        <v>50</v>
      </c>
      <c r="E17" s="21"/>
      <c r="F17" s="21"/>
      <c r="G17" s="21"/>
    </row>
    <row r="18" spans="2:7" x14ac:dyDescent="0.25">
      <c r="B18" s="2" t="s">
        <v>51</v>
      </c>
      <c r="C18" s="12">
        <f>-C17*C8*C12</f>
        <v>-4.0999999999999996</v>
      </c>
      <c r="D18" s="24" t="s">
        <v>52</v>
      </c>
      <c r="E18" s="21"/>
      <c r="F18" s="21"/>
      <c r="G18" s="21"/>
    </row>
    <row r="19" spans="2:7" x14ac:dyDescent="0.25">
      <c r="B19" s="2" t="s">
        <v>53</v>
      </c>
      <c r="C19" s="12">
        <f>C15+C18</f>
        <v>5.9</v>
      </c>
      <c r="D19" s="24" t="s">
        <v>54</v>
      </c>
      <c r="E19" s="21"/>
      <c r="F19" s="21"/>
      <c r="G19" s="21"/>
    </row>
    <row r="20" spans="2:7" x14ac:dyDescent="0.25">
      <c r="B20" s="2" t="s">
        <v>55</v>
      </c>
      <c r="C20" s="13">
        <f>-C18/C15</f>
        <v>0.41</v>
      </c>
      <c r="D20" s="24" t="s">
        <v>56</v>
      </c>
      <c r="E20" s="21"/>
      <c r="F20" s="21"/>
      <c r="G20" s="21"/>
    </row>
    <row r="21" spans="2:7" x14ac:dyDescent="0.25">
      <c r="B21" s="2" t="s">
        <v>57</v>
      </c>
      <c r="C21" s="14" t="str">
        <f>IF(C17&gt;0,"DG &gt; 0 — LONG DURATION: rugi saat yield naik",IF(C17&lt;0,"DG &lt; 0 — SHORT DURATION: rugi saat yield turun","DG ≈ 0 — immunized terhadap shock kecil"))</f>
        <v>DG &gt; 0 — LONG DURATION: rugi saat yield naik</v>
      </c>
      <c r="D21" s="24" t="s">
        <v>58</v>
      </c>
      <c r="E21" s="21"/>
      <c r="F21" s="21"/>
      <c r="G21" s="21"/>
    </row>
    <row r="23" spans="2:7" ht="20.100000000000001" customHeight="1" x14ac:dyDescent="0.25">
      <c r="B23" s="25" t="s">
        <v>59</v>
      </c>
      <c r="C23" s="21"/>
      <c r="D23" s="21"/>
      <c r="E23" s="21"/>
      <c r="F23" s="21"/>
      <c r="G23" s="21"/>
    </row>
    <row r="24" spans="2:7" x14ac:dyDescent="0.25">
      <c r="B24" s="2" t="s">
        <v>60</v>
      </c>
      <c r="C24" s="8">
        <v>100</v>
      </c>
      <c r="D24" s="24" t="s">
        <v>61</v>
      </c>
      <c r="E24" s="21"/>
      <c r="F24" s="21"/>
      <c r="G24" s="21"/>
    </row>
    <row r="25" spans="2:7" x14ac:dyDescent="0.25">
      <c r="B25" s="2" t="s">
        <v>62</v>
      </c>
      <c r="C25" s="8">
        <v>6</v>
      </c>
      <c r="D25" s="24" t="s">
        <v>63</v>
      </c>
      <c r="E25" s="21"/>
      <c r="F25" s="21"/>
      <c r="G25" s="21"/>
    </row>
    <row r="26" spans="2:7" x14ac:dyDescent="0.25">
      <c r="B26" s="2" t="s">
        <v>64</v>
      </c>
      <c r="C26" s="8">
        <v>1</v>
      </c>
      <c r="D26" s="24" t="s">
        <v>65</v>
      </c>
      <c r="E26" s="21"/>
      <c r="F26" s="21"/>
      <c r="G26" s="21"/>
    </row>
    <row r="27" spans="2:7" x14ac:dyDescent="0.25">
      <c r="B27" s="2" t="s">
        <v>66</v>
      </c>
      <c r="C27" s="8">
        <v>8</v>
      </c>
      <c r="D27" s="24" t="s">
        <v>63</v>
      </c>
      <c r="E27" s="21"/>
      <c r="F27" s="21"/>
      <c r="G27" s="21"/>
    </row>
    <row r="28" spans="2:7" x14ac:dyDescent="0.25">
      <c r="B28" s="2" t="s">
        <v>67</v>
      </c>
      <c r="C28" s="10">
        <f>C24*C25</f>
        <v>600</v>
      </c>
      <c r="D28" s="24" t="s">
        <v>68</v>
      </c>
      <c r="E28" s="21"/>
      <c r="F28" s="21"/>
      <c r="G28" s="21"/>
    </row>
    <row r="29" spans="2:7" x14ac:dyDescent="0.25">
      <c r="B29" s="2" t="s">
        <v>69</v>
      </c>
      <c r="C29" s="10">
        <f>C26*C27</f>
        <v>8</v>
      </c>
      <c r="D29" s="24" t="s">
        <v>70</v>
      </c>
      <c r="E29" s="21"/>
      <c r="F29" s="21"/>
      <c r="G29" s="21"/>
    </row>
    <row r="30" spans="2:7" x14ac:dyDescent="0.25">
      <c r="B30" s="2" t="s">
        <v>71</v>
      </c>
      <c r="C30" s="15">
        <f>C28/C29</f>
        <v>75</v>
      </c>
      <c r="D30" s="24" t="s">
        <v>72</v>
      </c>
      <c r="E30" s="21"/>
      <c r="F30" s="21"/>
      <c r="G30" s="21"/>
    </row>
    <row r="32" spans="2:7" ht="20.100000000000001" customHeight="1" x14ac:dyDescent="0.25">
      <c r="B32" s="25" t="s">
        <v>73</v>
      </c>
      <c r="C32" s="21"/>
      <c r="D32" s="21"/>
      <c r="E32" s="21"/>
      <c r="F32" s="21"/>
      <c r="G32" s="21"/>
    </row>
    <row r="33" spans="2:7" ht="21.95" customHeight="1" x14ac:dyDescent="0.25">
      <c r="B33" s="1" t="s">
        <v>74</v>
      </c>
      <c r="C33" s="1" t="s">
        <v>75</v>
      </c>
      <c r="D33" s="1" t="s">
        <v>76</v>
      </c>
      <c r="E33" s="1" t="s">
        <v>77</v>
      </c>
      <c r="F33" s="1" t="s">
        <v>78</v>
      </c>
      <c r="G33" s="1" t="s">
        <v>79</v>
      </c>
    </row>
    <row r="34" spans="2:7" x14ac:dyDescent="0.25">
      <c r="B34" s="2" t="s">
        <v>80</v>
      </c>
      <c r="C34" s="8">
        <v>30</v>
      </c>
      <c r="D34" s="16">
        <f>C34/$C$37</f>
        <v>0.3</v>
      </c>
      <c r="E34" s="9">
        <v>6.8000000000000005E-2</v>
      </c>
      <c r="F34" s="8">
        <v>5</v>
      </c>
      <c r="G34" s="17">
        <f>D34*F34</f>
        <v>1.5</v>
      </c>
    </row>
    <row r="35" spans="2:7" x14ac:dyDescent="0.25">
      <c r="B35" s="2" t="s">
        <v>81</v>
      </c>
      <c r="C35" s="8">
        <v>20</v>
      </c>
      <c r="D35" s="16">
        <f>C35/$C$37</f>
        <v>0.2</v>
      </c>
      <c r="E35" s="9">
        <v>8.2000000000000003E-2</v>
      </c>
      <c r="F35" s="8">
        <v>4</v>
      </c>
      <c r="G35" s="17">
        <f>D35*F35</f>
        <v>0.8</v>
      </c>
    </row>
    <row r="36" spans="2:7" x14ac:dyDescent="0.25">
      <c r="B36" s="2" t="s">
        <v>82</v>
      </c>
      <c r="C36" s="8">
        <v>50</v>
      </c>
      <c r="D36" s="16">
        <f>C36/$C$37</f>
        <v>0.5</v>
      </c>
      <c r="E36" s="9">
        <v>7.0000000000000007E-2</v>
      </c>
      <c r="F36" s="8">
        <v>7</v>
      </c>
      <c r="G36" s="17">
        <f>D36*F36</f>
        <v>3.5</v>
      </c>
    </row>
    <row r="37" spans="2:7" x14ac:dyDescent="0.25">
      <c r="B37" s="2" t="s">
        <v>83</v>
      </c>
      <c r="C37" s="12">
        <f>SUM(C34:C36)</f>
        <v>100</v>
      </c>
      <c r="D37" s="24" t="s">
        <v>61</v>
      </c>
      <c r="E37" s="21"/>
      <c r="F37" s="21"/>
      <c r="G37" s="21"/>
    </row>
    <row r="38" spans="2:7" x14ac:dyDescent="0.25">
      <c r="B38" s="2" t="s">
        <v>84</v>
      </c>
      <c r="C38" s="12">
        <f>SUMPRODUCT(D34:D36,F34:F36)</f>
        <v>5.8</v>
      </c>
      <c r="D38" s="24" t="s">
        <v>85</v>
      </c>
      <c r="E38" s="21"/>
      <c r="F38" s="21"/>
      <c r="G38" s="21"/>
    </row>
    <row r="39" spans="2:7" x14ac:dyDescent="0.25">
      <c r="B39" s="2" t="s">
        <v>86</v>
      </c>
      <c r="C39" s="18">
        <f>SUMPRODUCT(D34:D36,E34:E36)</f>
        <v>7.1800000000000003E-2</v>
      </c>
      <c r="D39" s="24" t="s">
        <v>87</v>
      </c>
      <c r="E39" s="21"/>
      <c r="F39" s="21"/>
      <c r="G39" s="21"/>
    </row>
    <row r="41" spans="2:7" ht="20.100000000000001" customHeight="1" x14ac:dyDescent="0.25">
      <c r="B41" s="25" t="s">
        <v>88</v>
      </c>
      <c r="C41" s="21"/>
      <c r="D41" s="21"/>
      <c r="E41" s="21"/>
      <c r="F41" s="21"/>
      <c r="G41" s="21"/>
    </row>
    <row r="42" spans="2:7" x14ac:dyDescent="0.25">
      <c r="B42" s="2" t="s">
        <v>89</v>
      </c>
      <c r="C42" s="9">
        <v>0.02</v>
      </c>
      <c r="D42" s="24" t="s">
        <v>90</v>
      </c>
      <c r="E42" s="21"/>
      <c r="F42" s="21"/>
      <c r="G42" s="21"/>
    </row>
    <row r="43" spans="2:7" x14ac:dyDescent="0.25">
      <c r="B43" s="2" t="s">
        <v>91</v>
      </c>
      <c r="C43" s="8">
        <v>100</v>
      </c>
      <c r="D43" s="24" t="s">
        <v>35</v>
      </c>
      <c r="E43" s="21"/>
      <c r="F43" s="21"/>
      <c r="G43" s="21"/>
    </row>
    <row r="44" spans="2:7" x14ac:dyDescent="0.25">
      <c r="B44" s="2" t="s">
        <v>92</v>
      </c>
      <c r="C44" s="19">
        <v>0.8</v>
      </c>
      <c r="D44" s="24" t="s">
        <v>93</v>
      </c>
      <c r="E44" s="21"/>
      <c r="F44" s="21"/>
      <c r="G44" s="21"/>
    </row>
    <row r="45" spans="2:7" x14ac:dyDescent="0.25">
      <c r="B45" s="2" t="s">
        <v>94</v>
      </c>
      <c r="C45" s="8">
        <v>0.8</v>
      </c>
      <c r="D45" s="24" t="s">
        <v>95</v>
      </c>
      <c r="E45" s="21"/>
      <c r="F45" s="21"/>
      <c r="G45" s="21"/>
    </row>
    <row r="46" spans="2:7" x14ac:dyDescent="0.25">
      <c r="B46" s="2" t="s">
        <v>96</v>
      </c>
      <c r="C46" s="12">
        <f>-C38*C42*C43</f>
        <v>-11.6</v>
      </c>
      <c r="D46" s="24" t="s">
        <v>97</v>
      </c>
      <c r="E46" s="21"/>
      <c r="F46" s="21"/>
      <c r="G46" s="21"/>
    </row>
    <row r="47" spans="2:7" x14ac:dyDescent="0.25">
      <c r="B47" s="2" t="s">
        <v>98</v>
      </c>
      <c r="C47" s="10">
        <f>-C46*C44</f>
        <v>9.2799999999999994</v>
      </c>
      <c r="D47" s="24" t="s">
        <v>99</v>
      </c>
      <c r="E47" s="21"/>
      <c r="F47" s="21"/>
      <c r="G47" s="21"/>
    </row>
    <row r="48" spans="2:7" x14ac:dyDescent="0.25">
      <c r="B48" s="2" t="s">
        <v>100</v>
      </c>
      <c r="C48" s="12">
        <f>C46+C47-C45</f>
        <v>-3.12</v>
      </c>
      <c r="D48" s="24" t="s">
        <v>101</v>
      </c>
      <c r="E48" s="21"/>
      <c r="F48" s="21"/>
      <c r="G48" s="21"/>
    </row>
    <row r="49" spans="2:7" x14ac:dyDescent="0.25">
      <c r="B49" s="2" t="s">
        <v>102</v>
      </c>
      <c r="C49" s="12">
        <f>C48-C46</f>
        <v>8.48</v>
      </c>
      <c r="D49" s="24" t="s">
        <v>103</v>
      </c>
      <c r="E49" s="21"/>
      <c r="F49" s="21"/>
      <c r="G49" s="21"/>
    </row>
    <row r="50" spans="2:7" x14ac:dyDescent="0.25">
      <c r="B50" s="20" t="s">
        <v>104</v>
      </c>
      <c r="C50" s="21"/>
      <c r="D50" s="21"/>
      <c r="E50" s="21"/>
      <c r="F50" s="21"/>
      <c r="G50" s="21"/>
    </row>
  </sheetData>
  <mergeCells count="38">
    <mergeCell ref="B4:G4"/>
    <mergeCell ref="B32:G32"/>
    <mergeCell ref="B50:G50"/>
    <mergeCell ref="D11:G11"/>
    <mergeCell ref="D49:G49"/>
    <mergeCell ref="D27:G27"/>
    <mergeCell ref="B7:G7"/>
    <mergeCell ref="D48:G48"/>
    <mergeCell ref="D17:G17"/>
    <mergeCell ref="D47:G47"/>
    <mergeCell ref="D16:G16"/>
    <mergeCell ref="D43:G43"/>
    <mergeCell ref="D37:G37"/>
    <mergeCell ref="D28:G28"/>
    <mergeCell ref="D19:G19"/>
    <mergeCell ref="D10:G10"/>
    <mergeCell ref="D46:G46"/>
    <mergeCell ref="D45:G45"/>
    <mergeCell ref="B5:G5"/>
    <mergeCell ref="B41:G41"/>
    <mergeCell ref="D21:G21"/>
    <mergeCell ref="D42:G42"/>
    <mergeCell ref="D38:G38"/>
    <mergeCell ref="D26:G26"/>
    <mergeCell ref="D20:G20"/>
    <mergeCell ref="D44:G44"/>
    <mergeCell ref="D25:G25"/>
    <mergeCell ref="B23:G23"/>
    <mergeCell ref="D39:G39"/>
    <mergeCell ref="D24:G24"/>
    <mergeCell ref="D30:G30"/>
    <mergeCell ref="D29:G29"/>
    <mergeCell ref="D18:G18"/>
    <mergeCell ref="D9:G9"/>
    <mergeCell ref="D12:G12"/>
    <mergeCell ref="B14:G14"/>
    <mergeCell ref="D8:G8"/>
    <mergeCell ref="D15:G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2026-08-14T17:20:38Z</dcterms:created>
  <dcterms:modified xsi:type="dcterms:W3CDTF">2026-08-14T17:20:41Z</dcterms:modified>
</cp:coreProperties>
</file>