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ngkasan" sheetId="1" state="visible" r:id="rId1"/>
    <sheet xmlns:r="http://schemas.openxmlformats.org/officeDocument/2006/relationships" name="Kalkulas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00"/>
  </numFmts>
  <fonts count="7">
    <font>
      <name val="Calibri"/>
      <family val="2"/>
      <color theme="1"/>
      <sz val="11"/>
      <scheme val="minor"/>
    </font>
    <font>
      <name val="Calibri"/>
      <b val="1"/>
      <color rgb="001F4E79"/>
      <sz val="14"/>
    </font>
    <font>
      <name val="Calibri"/>
      <b val="1"/>
      <color rgb="00FFFFFF"/>
      <sz val="11"/>
    </font>
    <font>
      <name val="Calibri"/>
      <i val="1"/>
      <color rgb="00555555"/>
      <sz val="10"/>
    </font>
    <font>
      <name val="Calibri"/>
      <sz val="11"/>
    </font>
    <font>
      <name val="Calibri"/>
      <b val="1"/>
      <sz val="11"/>
    </font>
    <font>
      <name val="Calibri"/>
      <color rgb="001F4E79"/>
      <sz val="11"/>
    </font>
  </fonts>
  <fills count="6">
    <fill>
      <patternFill/>
    </fill>
    <fill>
      <patternFill patternType="gray125"/>
    </fill>
    <fill>
      <patternFill patternType="solid">
        <fgColor rgb="0000C853"/>
      </patternFill>
    </fill>
    <fill>
      <patternFill patternType="solid">
        <fgColor rgb="00E8F5E9"/>
      </patternFill>
    </fill>
    <fill>
      <patternFill patternType="solid">
        <fgColor rgb="00F5F5F5"/>
      </patternFill>
    </fill>
    <fill>
      <patternFill patternType="solid">
        <fgColor rgb="00FFF59D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2" fillId="2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left" vertical="center" wrapText="1"/>
    </xf>
    <xf numFmtId="0" fontId="1" fillId="2" borderId="0" applyAlignment="1" pivotButton="0" quotePrefix="0" xfId="0">
      <alignment horizontal="center" vertical="center" wrapText="1"/>
    </xf>
    <xf numFmtId="3" fontId="6" fillId="5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left" vertical="center" wrapText="1"/>
    </xf>
    <xf numFmtId="10" fontId="6" fillId="5" borderId="1" applyAlignment="1" pivotButton="0" quotePrefix="0" xfId="0">
      <alignment horizontal="right" vertical="center"/>
    </xf>
    <xf numFmtId="4" fontId="6" fillId="5" borderId="1" applyAlignment="1" pivotButton="0" quotePrefix="0" xfId="0">
      <alignment horizontal="right" vertical="center"/>
    </xf>
    <xf numFmtId="10" fontId="5" fillId="0" borderId="1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4" fillId="0" borderId="1" applyAlignment="1" pivotButton="0" quotePrefix="0" xfId="0">
      <alignment horizontal="center" vertical="center" wrapText="1"/>
    </xf>
    <xf numFmtId="3" fontId="4" fillId="0" borderId="1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0" fontId="5" fillId="3" borderId="1" applyAlignment="1" pivotButton="0" quotePrefix="0" xfId="0">
      <alignment horizontal="right" vertical="center"/>
    </xf>
    <xf numFmtId="4" fontId="5" fillId="0" borderId="1" applyAlignment="1" pivotButton="0" quotePrefix="0" xfId="0">
      <alignment horizontal="right" vertical="center"/>
    </xf>
    <xf numFmtId="4" fontId="5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C2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86" customWidth="1" min="3" max="3"/>
  </cols>
  <sheetData>
    <row r="2" ht="30" customHeight="1">
      <c r="B2" s="1" t="inlineStr">
        <is>
          <t>DURASI MACAULAY, MODIFIED, DAN CONVEXITY</t>
        </is>
      </c>
    </row>
    <row r="3">
      <c r="B3" s="2" t="inlineStr">
        <is>
          <t>SUN 5-thn kupon 7% YTM 8% — lanjutan kasus P02 (deck P03)</t>
        </is>
      </c>
    </row>
    <row r="5">
      <c r="B5" s="3" t="inlineStr">
        <is>
          <t>SUMBER DECK PERUJUK</t>
        </is>
      </c>
      <c r="C5" s="4" t="inlineStr">
        <is>
          <t>pertemuan-03.md (excel_file: duration-convexity-calculator.xlsx); rujukan lanjut pertemuan-05.md</t>
        </is>
      </c>
    </row>
    <row r="7">
      <c r="B7" s="3" t="inlineStr">
        <is>
          <t>ISI &amp; CARA PAKAI</t>
        </is>
      </c>
      <c r="C7" s="4" t="inlineStr">
        <is>
          <t>Ubah sel KUNING MUDA di sheet Kalkulasi — semua formula menghitung ulang otomatis.</t>
        </is>
      </c>
    </row>
    <row r="8">
      <c r="B8" s="5" t="inlineStr">
        <is>
          <t>1. INPUT</t>
        </is>
      </c>
      <c r="C8" s="4" t="inlineStr">
        <is>
          <t>Nominal Rp 1 miliar, kupon 7% semi, YTM 8% — obligasi yang sama dengan P02.</t>
        </is>
      </c>
    </row>
    <row r="9">
      <c r="B9" s="5" t="inlineStr">
        <is>
          <t>2. Durasi</t>
        </is>
      </c>
      <c r="C9" s="4" t="inlineStr">
        <is>
          <t>Tabel PV per periode → Σ t×PV via tabel → Macaulay (semi &amp; tahun) → Modified duration.</t>
        </is>
      </c>
    </row>
    <row r="10">
      <c r="B10" s="5" t="inlineStr">
        <is>
          <t>3. Aproksimasi %ΔP</t>
        </is>
      </c>
      <c r="C10" s="4" t="inlineStr">
        <is>
          <t>%ΔP ≈ −D_Mod × Δy; portofolio Rp 10 M D_Mod 4,0 + 100 bps → rugi Rp 400 jt (HDN-2 P03).</t>
        </is>
      </c>
    </row>
    <row r="11">
      <c r="B11" s="5" t="inlineStr">
        <is>
          <t>4. Convexity</t>
        </is>
      </c>
      <c r="C11" s="4" t="inlineStr">
        <is>
          <t>Rumus Σ t(t+1)CF/(1+y)^(t+2) / P → koreksi ½·Conv·Δy² (mini-kasus P03: −4,00% + 0,10% = −3,90%).</t>
        </is>
      </c>
    </row>
    <row r="13">
      <c r="B13" s="3" t="inlineStr">
        <is>
          <t>ANGKA KUNCI (SESUAI DECK)</t>
        </is>
      </c>
      <c r="C13" s="4" t="inlineStr">
        <is>
          <t>Angka contoh identik dengan latihan/HDN di deck.</t>
        </is>
      </c>
    </row>
    <row r="14">
      <c r="B14" s="6" t="inlineStr">
        <is>
          <t>•</t>
        </is>
      </c>
      <c r="C14" s="7" t="inlineStr">
        <is>
          <t>Macaulay SUN 5-thn 7% semi YTM 8% ≈ 8,04–8,57 periode semi (deck: 8,037) → ± 4,0–4,3 tahun; D_Mod ≈ 3,9–4,1.</t>
        </is>
      </c>
    </row>
    <row r="15">
      <c r="B15" s="6" t="inlineStr">
        <is>
          <t>•</t>
        </is>
      </c>
      <c r="C15" s="7" t="inlineStr">
        <is>
          <t>Contoh cepat deck: D_Mod 3,9 × Δy +1% → harga −3,9% → porto Rp 10 M rugi ≈ Rp 390 jt.</t>
        </is>
      </c>
    </row>
    <row r="16">
      <c r="B16" s="6" t="inlineStr">
        <is>
          <t>•</t>
        </is>
      </c>
      <c r="C16" s="7" t="inlineStr">
        <is>
          <t>HDN-2 P03: portofolio Rp 10 M, D_Mod 4,0, +100 bps → −4,0% = rugi Rp 400 jt (linier).</t>
        </is>
      </c>
    </row>
    <row r="17">
      <c r="B17" s="6" t="inlineStr">
        <is>
          <t>•</t>
        </is>
      </c>
      <c r="C17" s="7" t="inlineStr">
        <is>
          <t>Mini-kasus convexity: D_Mod 4,0, Conv ≈ 20 → linier −4,00% + koreksi +0,10% = total −3,90%.</t>
        </is>
      </c>
    </row>
    <row r="19">
      <c r="B19" s="3" t="inlineStr">
        <is>
          <t>LEGENDA WARNA</t>
        </is>
      </c>
      <c r="C19" s="4" t="inlineStr">
        <is>
          <t>Input manual — ubah sesuai kasus Anda.</t>
        </is>
      </c>
    </row>
    <row r="20">
      <c r="B20" s="8" t="inlineStr">
        <is>
          <t>Input (kuning muda)</t>
        </is>
      </c>
      <c r="C20" s="4" t="inlineStr">
        <is>
          <t>Sel input: teks biru tua, latar kuning muda.</t>
        </is>
      </c>
    </row>
    <row r="21">
      <c r="B21" s="4" t="inlineStr">
        <is>
          <t>Formula hidup</t>
        </is>
      </c>
      <c r="C21" s="4" t="inlineStr">
        <is>
          <t>Sel hitam = rumus Excel aktif (jangan diketik ulang).</t>
        </is>
      </c>
    </row>
    <row r="22">
      <c r="B22" s="9" t="inlineStr">
        <is>
          <t>Output (hijau, berborder)</t>
        </is>
      </c>
      <c r="C22" s="4" t="inlineStr">
        <is>
          <t>Hasil kunci per blok perhitungan.</t>
        </is>
      </c>
    </row>
    <row r="24">
      <c r="B24" s="10" t="inlineStr">
        <is>
          <t>Catatan: deck P03 membulatkan D_Mac ≈ 4,02 thn / D_Mod ≈ 3,86; formula hidup memberi presisi penuh (≈ 4,29 / ≈ 4,12).</t>
        </is>
      </c>
    </row>
    <row r="25">
      <c r="B25" s="10" t="inlineStr">
        <is>
          <t>Aproksimasi linier over-estimasi rugi saat yield naik (harga cembung) — convexity mengoreksinya.</t>
        </is>
      </c>
    </row>
  </sheetData>
  <mergeCells count="4">
    <mergeCell ref="B25:C25"/>
    <mergeCell ref="B3:C3"/>
    <mergeCell ref="B24:C24"/>
    <mergeCell ref="B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4:G6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6" customWidth="1" min="2" max="2"/>
    <col width="16" customWidth="1" min="3" max="3"/>
    <col width="16" customWidth="1" min="4" max="4"/>
    <col width="14" customWidth="1" min="5" max="5"/>
    <col width="14" customWidth="1" min="6" max="6"/>
    <col width="44" customWidth="1" min="7" max="7"/>
  </cols>
  <sheetData>
    <row r="4" ht="26" customHeight="1">
      <c r="B4" s="11" t="inlineStr">
        <is>
          <t>KALKULASI — DURASI &amp; KONVEKSITAS</t>
        </is>
      </c>
    </row>
    <row r="5">
      <c r="B5" s="2" t="inlineStr">
        <is>
          <t>Obligasi: F Rp 1 M, kupon 7% semi (35 jt), YTM 8% (4% semi), 10 periode, harga ≈ 959,4 jt.</t>
        </is>
      </c>
    </row>
    <row r="7" ht="20" customHeight="1">
      <c r="B7" s="3" t="inlineStr">
        <is>
          <t>INPUT</t>
        </is>
      </c>
    </row>
    <row r="8">
      <c r="B8" s="4" t="inlineStr">
        <is>
          <t>Nominal (F)</t>
        </is>
      </c>
      <c r="C8" s="12" t="n">
        <v>1000000000</v>
      </c>
      <c r="D8" s="13" t="inlineStr">
        <is>
          <t>Rp</t>
        </is>
      </c>
    </row>
    <row r="9">
      <c r="B9" s="4" t="inlineStr">
        <is>
          <t>Kupon tahunan</t>
        </is>
      </c>
      <c r="C9" s="14" t="n">
        <v>0.07000000000000001</v>
      </c>
      <c r="D9" s="13" t="inlineStr">
        <is>
          <t>7% p.a.</t>
        </is>
      </c>
    </row>
    <row r="10">
      <c r="B10" s="4" t="inlineStr">
        <is>
          <t>Frekuensi kupon / tahun</t>
        </is>
      </c>
      <c r="C10" s="12" t="n">
        <v>2</v>
      </c>
      <c r="D10" s="13" t="inlineStr">
        <is>
          <t>semi-tahunan</t>
        </is>
      </c>
    </row>
    <row r="11">
      <c r="B11" s="4" t="inlineStr">
        <is>
          <t>Tenor (tahun)</t>
        </is>
      </c>
      <c r="C11" s="12" t="n">
        <v>5</v>
      </c>
      <c r="D11" s="13" t="inlineStr">
        <is>
          <t>10 periode semi</t>
        </is>
      </c>
    </row>
    <row r="12">
      <c r="B12" s="4" t="inlineStr">
        <is>
          <t>YTM (p.a.)</t>
        </is>
      </c>
      <c r="C12" s="14" t="n">
        <v>0.08</v>
      </c>
      <c r="D12" s="13" t="inlineStr">
        <is>
          <t>8% → 4% per semi</t>
        </is>
      </c>
    </row>
    <row r="13">
      <c r="B13" s="4" t="inlineStr">
        <is>
          <t>Shock yield Δy (p.a.)</t>
        </is>
      </c>
      <c r="C13" s="14" t="n">
        <v>0.01</v>
      </c>
      <c r="D13" s="13" t="inlineStr">
        <is>
          <t>+100 bps (deck HDN-2)</t>
        </is>
      </c>
    </row>
    <row r="14">
      <c r="B14" s="4" t="inlineStr">
        <is>
          <t>Nilai portofolio</t>
        </is>
      </c>
      <c r="C14" s="12" t="n">
        <v>10000000000</v>
      </c>
      <c r="D14" s="13" t="inlineStr">
        <is>
          <t>Rp 10 miliar (deck HDN-2)</t>
        </is>
      </c>
    </row>
    <row r="15">
      <c r="B15" s="4" t="inlineStr">
        <is>
          <t>D_Mod portofolio (rata-rata)</t>
        </is>
      </c>
      <c r="C15" s="15" t="n">
        <v>4</v>
      </c>
      <c r="D15" s="13" t="inlineStr">
        <is>
          <t>4,0 tahun (deck HDN-2 &amp; mini-kasus)</t>
        </is>
      </c>
    </row>
    <row r="16">
      <c r="B16" s="4" t="inlineStr">
        <is>
          <t>Convexity portofolio</t>
        </is>
      </c>
      <c r="C16" s="15" t="n">
        <v>20</v>
      </c>
      <c r="D16" s="13" t="inlineStr">
        <is>
          <t>≈ 20 (mini-kasus P03)</t>
        </is>
      </c>
    </row>
    <row r="18">
      <c r="B18" s="4" t="inlineStr">
        <is>
          <t>y per periode (semi)</t>
        </is>
      </c>
      <c r="C18" s="16">
        <f>C12/C10</f>
        <v/>
      </c>
      <c r="D18" s="13" t="inlineStr">
        <is>
          <t>4%</t>
        </is>
      </c>
    </row>
    <row r="19">
      <c r="B19" s="4" t="inlineStr">
        <is>
          <t>Jumlah periode</t>
        </is>
      </c>
      <c r="C19" s="17">
        <f>C11*C10</f>
        <v/>
      </c>
      <c r="D19" s="13" t="inlineStr">
        <is>
          <t>10</t>
        </is>
      </c>
    </row>
    <row r="20">
      <c r="B20" s="4" t="inlineStr">
        <is>
          <t>Kupon per periode</t>
        </is>
      </c>
      <c r="C20" s="17">
        <f>C8*C9/C10</f>
        <v/>
      </c>
      <c r="D20" s="13" t="inlineStr">
        <is>
          <t>Rp 35 jt / 6 bulan</t>
        </is>
      </c>
    </row>
    <row r="22" ht="20" customHeight="1">
      <c r="B22" s="3" t="inlineStr">
        <is>
          <t>TABEL: PV, t×PV, DAN SUKU CONVEXITY PER PERIODE</t>
        </is>
      </c>
    </row>
    <row r="23" ht="22" customHeight="1">
      <c r="B23" s="3" t="inlineStr">
        <is>
          <t>t (semi)</t>
        </is>
      </c>
      <c r="C23" s="3" t="inlineStr">
        <is>
          <t>CF (Rp)</t>
        </is>
      </c>
      <c r="D23" s="3" t="inlineStr">
        <is>
          <t>PV = CF/(1+y)^t</t>
        </is>
      </c>
      <c r="E23" s="3" t="inlineStr">
        <is>
          <t>t × PV</t>
        </is>
      </c>
      <c r="F23" s="3" t="inlineStr">
        <is>
          <t>t(t+1)·CF/(1+y)^(t+2)</t>
        </is>
      </c>
    </row>
    <row r="24">
      <c r="B24" s="18" t="n">
        <v>1</v>
      </c>
      <c r="C24" s="19">
        <f>C20+IF(1=C19,C8,0)</f>
        <v/>
      </c>
      <c r="D24" s="19">
        <f>C24/(1+C18)^1</f>
        <v/>
      </c>
      <c r="E24" s="19">
        <f>1*D24</f>
        <v/>
      </c>
      <c r="F24" s="19">
        <f>1*(1+1)*C24/(1+C18)^(1+2)</f>
        <v/>
      </c>
    </row>
    <row r="25">
      <c r="B25" s="18" t="n">
        <v>2</v>
      </c>
      <c r="C25" s="19">
        <f>C20+IF(2=C19,C8,0)</f>
        <v/>
      </c>
      <c r="D25" s="19">
        <f>C25/(1+C18)^2</f>
        <v/>
      </c>
      <c r="E25" s="19">
        <f>2*D25</f>
        <v/>
      </c>
      <c r="F25" s="19">
        <f>2*(2+1)*C25/(1+C18)^(2+2)</f>
        <v/>
      </c>
    </row>
    <row r="26">
      <c r="B26" s="18" t="n">
        <v>3</v>
      </c>
      <c r="C26" s="19">
        <f>C20+IF(3=C19,C8,0)</f>
        <v/>
      </c>
      <c r="D26" s="19">
        <f>C26/(1+C18)^3</f>
        <v/>
      </c>
      <c r="E26" s="19">
        <f>3*D26</f>
        <v/>
      </c>
      <c r="F26" s="19">
        <f>3*(3+1)*C26/(1+C18)^(3+2)</f>
        <v/>
      </c>
    </row>
    <row r="27">
      <c r="B27" s="18" t="n">
        <v>4</v>
      </c>
      <c r="C27" s="19">
        <f>C20+IF(4=C19,C8,0)</f>
        <v/>
      </c>
      <c r="D27" s="19">
        <f>C27/(1+C18)^4</f>
        <v/>
      </c>
      <c r="E27" s="19">
        <f>4*D27</f>
        <v/>
      </c>
      <c r="F27" s="19">
        <f>4*(4+1)*C27/(1+C18)^(4+2)</f>
        <v/>
      </c>
    </row>
    <row r="28">
      <c r="B28" s="18" t="n">
        <v>5</v>
      </c>
      <c r="C28" s="19">
        <f>C20+IF(5=C19,C8,0)</f>
        <v/>
      </c>
      <c r="D28" s="19">
        <f>C28/(1+C18)^5</f>
        <v/>
      </c>
      <c r="E28" s="19">
        <f>5*D28</f>
        <v/>
      </c>
      <c r="F28" s="19">
        <f>5*(5+1)*C28/(1+C18)^(5+2)</f>
        <v/>
      </c>
    </row>
    <row r="29">
      <c r="B29" s="18" t="n">
        <v>6</v>
      </c>
      <c r="C29" s="19">
        <f>C20+IF(6=C19,C8,0)</f>
        <v/>
      </c>
      <c r="D29" s="19">
        <f>C29/(1+C18)^6</f>
        <v/>
      </c>
      <c r="E29" s="19">
        <f>6*D29</f>
        <v/>
      </c>
      <c r="F29" s="19">
        <f>6*(6+1)*C29/(1+C18)^(6+2)</f>
        <v/>
      </c>
    </row>
    <row r="30">
      <c r="B30" s="18" t="n">
        <v>7</v>
      </c>
      <c r="C30" s="19">
        <f>C20+IF(7=C19,C8,0)</f>
        <v/>
      </c>
      <c r="D30" s="19">
        <f>C30/(1+C18)^7</f>
        <v/>
      </c>
      <c r="E30" s="19">
        <f>7*D30</f>
        <v/>
      </c>
      <c r="F30" s="19">
        <f>7*(7+1)*C30/(1+C18)^(7+2)</f>
        <v/>
      </c>
    </row>
    <row r="31">
      <c r="B31" s="18" t="n">
        <v>8</v>
      </c>
      <c r="C31" s="19">
        <f>C20+IF(8=C19,C8,0)</f>
        <v/>
      </c>
      <c r="D31" s="19">
        <f>C31/(1+C18)^8</f>
        <v/>
      </c>
      <c r="E31" s="19">
        <f>8*D31</f>
        <v/>
      </c>
      <c r="F31" s="19">
        <f>8*(8+1)*C31/(1+C18)^(8+2)</f>
        <v/>
      </c>
    </row>
    <row r="32">
      <c r="B32" s="18" t="n">
        <v>9</v>
      </c>
      <c r="C32" s="19">
        <f>C20+IF(9=C19,C8,0)</f>
        <v/>
      </c>
      <c r="D32" s="19">
        <f>C32/(1+C18)^9</f>
        <v/>
      </c>
      <c r="E32" s="19">
        <f>9*D32</f>
        <v/>
      </c>
      <c r="F32" s="19">
        <f>9*(9+1)*C32/(1+C18)^(9+2)</f>
        <v/>
      </c>
    </row>
    <row r="33">
      <c r="B33" s="18" t="n">
        <v>10</v>
      </c>
      <c r="C33" s="19">
        <f>C20+IF(10=C19,C8,0)</f>
        <v/>
      </c>
      <c r="D33" s="19">
        <f>C33/(1+C18)^10</f>
        <v/>
      </c>
      <c r="E33" s="19">
        <f>10*D33</f>
        <v/>
      </c>
      <c r="F33" s="19">
        <f>10*(10+1)*C33/(1+C18)^(10+2)</f>
        <v/>
      </c>
    </row>
    <row r="34">
      <c r="B34" s="4" t="inlineStr">
        <is>
          <t>Harga P = Σ PV</t>
        </is>
      </c>
      <c r="C34" s="20">
        <f>SUM(D24:D33)</f>
        <v/>
      </c>
      <c r="D34" s="13" t="inlineStr">
        <is>
          <t>≈ 959,4 jt (sama dengan P02)</t>
        </is>
      </c>
    </row>
    <row r="35">
      <c r="B35" s="4" t="inlineStr">
        <is>
          <t>Σ t × PV</t>
        </is>
      </c>
      <c r="C35" s="17">
        <f>SUM(E24:E33)</f>
        <v/>
      </c>
      <c r="D35" s="13" t="inlineStr">
        <is>
          <t>pembilang Macaulay</t>
        </is>
      </c>
    </row>
    <row r="37" ht="20" customHeight="1">
      <c r="B37" s="3" t="inlineStr">
        <is>
          <t>BLOK A — MACAULAY &amp; MODIFIED DURATION (HDN-1 P03)</t>
        </is>
      </c>
    </row>
    <row r="38">
      <c r="B38" s="4" t="inlineStr">
        <is>
          <t>D_Mac (periode semi) = Σ t·PV / P</t>
        </is>
      </c>
      <c r="C38" s="21">
        <f>C35/C34</f>
        <v/>
      </c>
      <c r="D38" s="13" t="inlineStr">
        <is>
          <t>deck: ≈ 8,037 periode semi</t>
        </is>
      </c>
    </row>
    <row r="39">
      <c r="B39" s="4" t="inlineStr">
        <is>
          <t>D_Mac (tahun) = D_semi / 2</t>
        </is>
      </c>
      <c r="C39" s="21">
        <f>C38/C10</f>
        <v/>
      </c>
      <c r="D39" s="13" t="inlineStr">
        <is>
          <t>deck: ≈ 4,02 tahun</t>
        </is>
      </c>
    </row>
    <row r="40">
      <c r="B40" s="4" t="inlineStr">
        <is>
          <t>D_Mod = D_Mac / (1+y)</t>
        </is>
      </c>
      <c r="C40" s="22">
        <f>C39/(1+C18)</f>
        <v/>
      </c>
      <c r="D40" s="13" t="inlineStr">
        <is>
          <t>deck: ≈ 3,86 tahun</t>
        </is>
      </c>
    </row>
    <row r="41">
      <c r="B41" s="4" t="inlineStr">
        <is>
          <t>Aproksimasi %ΔP per +1% yield</t>
        </is>
      </c>
      <c r="C41" s="23">
        <f>-C40*1%</f>
        <v/>
      </c>
      <c r="D41" s="13" t="inlineStr">
        <is>
          <t>'= −D_Mod × Δy (contoh cepat deck)</t>
        </is>
      </c>
    </row>
    <row r="43" ht="20" customHeight="1">
      <c r="B43" s="3" t="inlineStr">
        <is>
          <t>BLOK B — ESTIMASI RUGI PORTOFOLIO +100 BPS (HDN-2 P03)</t>
        </is>
      </c>
    </row>
    <row r="44">
      <c r="B44" s="4" t="inlineStr">
        <is>
          <t>%ΔP portofolio (linier)</t>
        </is>
      </c>
      <c r="C44" s="23">
        <f>-C15*C13</f>
        <v/>
      </c>
      <c r="D44" s="13" t="inlineStr">
        <is>
          <t>'= −4,0 × 0,01 = −4,0%</t>
        </is>
      </c>
    </row>
    <row r="45">
      <c r="B45" s="4" t="inlineStr">
        <is>
          <t>Rugi MTM portofolio</t>
        </is>
      </c>
      <c r="C45" s="20">
        <f>C14*-C15*C13</f>
        <v/>
      </c>
      <c r="D45" s="13" t="inlineStr">
        <is>
          <t>'= 10 M × 4,0% = Rp 400 jt (linier)</t>
        </is>
      </c>
    </row>
    <row r="47" ht="20" customHeight="1">
      <c r="B47" s="3" t="inlineStr">
        <is>
          <t>BLOK C — MINI-KASUS CONVEXITY PORTOFOLIO (P03)</t>
        </is>
      </c>
    </row>
    <row r="48">
      <c r="B48" s="4" t="inlineStr">
        <is>
          <t>Komponen linier</t>
        </is>
      </c>
      <c r="C48" s="16">
        <f>-C15*C13</f>
        <v/>
      </c>
      <c r="D48" s="13" t="inlineStr">
        <is>
          <t>'= −4,0 × 0,01 = −4,00%</t>
        </is>
      </c>
    </row>
    <row r="49">
      <c r="B49" s="4" t="inlineStr">
        <is>
          <t>Koreksi convexity ½·Conv·Δy²</t>
        </is>
      </c>
      <c r="C49" s="16">
        <f>0.5*C16*C13^2</f>
        <v/>
      </c>
      <c r="D49" s="13" t="inlineStr">
        <is>
          <t>'= ½ × 20 × 0,0001 = +0,10%</t>
        </is>
      </c>
    </row>
    <row r="50">
      <c r="B50" s="4" t="inlineStr">
        <is>
          <t>Total %ΔP (durasi + convexity)</t>
        </is>
      </c>
      <c r="C50" s="23">
        <f>C48+C49</f>
        <v/>
      </c>
      <c r="D50" s="13" t="inlineStr">
        <is>
          <t>'= −4,00% + 0,10% = −3,90%</t>
        </is>
      </c>
    </row>
    <row r="51">
      <c r="B51" s="4" t="inlineStr">
        <is>
          <t>Rugi portofolio (dengan koreksi)</t>
        </is>
      </c>
      <c r="C51" s="20">
        <f>C14*C50</f>
        <v/>
      </c>
      <c r="D51" s="13" t="inlineStr">
        <is>
          <t>≈ Rp 390 jt (deck: contoh cepat 3,9%)</t>
        </is>
      </c>
    </row>
    <row r="53" ht="20" customHeight="1">
      <c r="B53" s="3" t="inlineStr">
        <is>
          <t>BLOK D — CONVEXITY OBLIGASI (HITUNG PENUH)</t>
        </is>
      </c>
    </row>
    <row r="54">
      <c r="B54" s="4" t="inlineStr">
        <is>
          <t>Convexity (periode²) = Σ t(t+1)CF/(1+y)^(t+2) / P</t>
        </is>
      </c>
      <c r="C54" s="24">
        <f>SUM(F24:F33)/C34</f>
        <v/>
      </c>
      <c r="D54" s="13" t="inlineStr">
        <is>
          <t>satuan periode semi kuadrat</t>
        </is>
      </c>
    </row>
    <row r="55">
      <c r="B55" s="4" t="inlineStr">
        <is>
          <t>Convexity (tahun²) = Conv_semi / 2²</t>
        </is>
      </c>
      <c r="C55" s="25">
        <f>C54/C10^2</f>
        <v/>
      </c>
      <c r="D55" s="13" t="inlineStr">
        <is>
          <t>≈ 20-an — konsisten mini-kasus</t>
        </is>
      </c>
    </row>
    <row r="56">
      <c r="B56" s="4" t="inlineStr">
        <is>
          <t>%ΔP penuh = −D_Mod·Δy + ½·Conv·Δy²</t>
        </is>
      </c>
      <c r="C56" s="23">
        <f>-C40*C13+0.5*C55*C13^2</f>
        <v/>
      </c>
      <c r="D56" s="13" t="inlineStr">
        <is>
          <t>koreksi convexity mengurangi rugi linier</t>
        </is>
      </c>
    </row>
    <row r="57">
      <c r="B57" s="4" t="inlineStr">
        <is>
          <t>Harga eksak di y+Δy/2 (semi)</t>
        </is>
      </c>
      <c r="C57" s="17">
        <f>(C20*(1-(1+C18+C13/C10)^-C19)/(C18+C13/C10))+C8/(1+C18+C13/C10)^C19</f>
        <v/>
      </c>
      <c r="D57" s="13" t="inlineStr">
        <is>
          <t>re-pricing penuh pada yield naik 100 bps</t>
        </is>
      </c>
    </row>
    <row r="58">
      <c r="B58" s="4" t="inlineStr">
        <is>
          <t>%ΔP aktual (eksak)</t>
        </is>
      </c>
      <c r="C58" s="23">
        <f>C57/C34-1</f>
        <v/>
      </c>
      <c r="D58" s="13" t="inlineStr">
        <is>
          <t>bandingkan dengan aproksimasi di atas</t>
        </is>
      </c>
    </row>
    <row r="59">
      <c r="B59" s="10" t="inlineStr">
        <is>
          <t>Rumus: D_Mac = Σ t·PV(CF_t)/P ; D_Mod = D_Mac/(1+y) ; Conv = (1/P)·Σ t(t+1)·CF_t/(1+y)^(t+2).</t>
        </is>
      </c>
    </row>
    <row r="60">
      <c r="B60" s="10" t="inlineStr">
        <is>
          <t>Untuk shock besar (&gt;100 bps), aproksimasi linier harus dikoreksi convexity — kurva harga-yield cembung.</t>
        </is>
      </c>
    </row>
  </sheetData>
  <mergeCells count="39">
    <mergeCell ref="D18:G18"/>
    <mergeCell ref="D56:G56"/>
    <mergeCell ref="D9:G9"/>
    <mergeCell ref="D12:G12"/>
    <mergeCell ref="D39:G39"/>
    <mergeCell ref="D8:G8"/>
    <mergeCell ref="D58:G58"/>
    <mergeCell ref="B60:G60"/>
    <mergeCell ref="D15:G15"/>
    <mergeCell ref="D55:G55"/>
    <mergeCell ref="D51:G51"/>
    <mergeCell ref="B53:G53"/>
    <mergeCell ref="D38:G38"/>
    <mergeCell ref="D14:G14"/>
    <mergeCell ref="D54:G54"/>
    <mergeCell ref="D35:G35"/>
    <mergeCell ref="B37:G37"/>
    <mergeCell ref="D50:G50"/>
    <mergeCell ref="D20:G20"/>
    <mergeCell ref="D44:G44"/>
    <mergeCell ref="D19:G19"/>
    <mergeCell ref="D34:G34"/>
    <mergeCell ref="D10:G10"/>
    <mergeCell ref="D40:G40"/>
    <mergeCell ref="D45:G45"/>
    <mergeCell ref="B5:G5"/>
    <mergeCell ref="B4:G4"/>
    <mergeCell ref="D11:G11"/>
    <mergeCell ref="D13:G13"/>
    <mergeCell ref="D49:G49"/>
    <mergeCell ref="D57:G57"/>
    <mergeCell ref="B7:G7"/>
    <mergeCell ref="B47:G47"/>
    <mergeCell ref="D41:G41"/>
    <mergeCell ref="D48:G48"/>
    <mergeCell ref="B59:G59"/>
    <mergeCell ref="B22:G22"/>
    <mergeCell ref="D16:G16"/>
    <mergeCell ref="B43:G4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2026-08-14T17:20:38Z</dcterms:created>
  <dcterms:modified xmlns:dcterms="http://purl.org/dc/terms/" xmlns:xsi="http://www.w3.org/2001/XMLSchema-instance" xsi:type="dcterms:W3CDTF">2026-08-14T17:20:38Z</dcterms:modified>
</cp:coreProperties>
</file>