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480D0B1B-DA73-4253-BAB1-EB7F63EBC924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2" l="1"/>
  <c r="D46" i="2" s="1"/>
  <c r="D47" i="2" s="1"/>
  <c r="D48" i="2" s="1"/>
  <c r="F23" i="2"/>
  <c r="F22" i="2"/>
  <c r="F21" i="2"/>
  <c r="F20" i="2"/>
  <c r="F24" i="2" s="1"/>
  <c r="F19" i="2"/>
  <c r="D10" i="2"/>
  <c r="D14" i="2" s="1"/>
  <c r="D30" i="2" l="1"/>
  <c r="D31" i="2" s="1"/>
  <c r="D32" i="2" s="1"/>
  <c r="D33" i="2" s="1"/>
  <c r="D35" i="2" s="1"/>
  <c r="D25" i="2"/>
  <c r="D11" i="2"/>
  <c r="D12" i="2" s="1"/>
</calcChain>
</file>

<file path=xl/sharedStrings.xml><?xml version="1.0" encoding="utf-8"?>
<sst xmlns="http://schemas.openxmlformats.org/spreadsheetml/2006/main" count="112" uniqueCount="112">
  <si>
    <t>TEMPLATE CREDIT SCORING &amp; LOGIT — DARI SKOR KE PD</t>
  </si>
  <si>
    <t>Mata kuliah</t>
  </si>
  <si>
    <t>Manajemen Risiko Kredit (mm-manajemen-risiko-kredit)</t>
  </si>
  <si>
    <t>Deck perujuk</t>
  </si>
  <si>
    <t>Pertemuan 4 — Estimasi PD: Scoring &amp; Model Kuantitatif</t>
  </si>
  <si>
    <t>Latihan deck</t>
  </si>
  <si>
    <t>Hitung dari Nol: PD dari Migration Matrix; Z-Score &amp; Konversi ke PD (logit)</t>
  </si>
  <si>
    <t>CONTOH DARI DECK (ANGKA SAMA)</t>
  </si>
  <si>
    <t>Migration matrix</t>
  </si>
  <si>
    <t>Rating B, 1.000 debitur: 950 tetap/naik, 40 turun ke C, 9 ke D, 1 default -&gt; PD 0,1%/thn; PD 5-thn kumulatif ~0,5%</t>
  </si>
  <si>
    <t>Altman PT DEF</t>
  </si>
  <si>
    <t>X1=0,10; X2=0,20; X3=0,15; X4=0,80; X5=1,50 -&gt; Z = 2,875 (grey area 1,81-2,99)</t>
  </si>
  <si>
    <t>Konversi logit</t>
  </si>
  <si>
    <t>PD = 1 / (1 + e^(Z-2,5)) = 1/2,455 = 40,7% (ilustrasi kalibrasi)</t>
  </si>
  <si>
    <t>HASIL KUNCI</t>
  </si>
  <si>
    <t>PD 1-tahun rating B</t>
  </si>
  <si>
    <t>1 / 1.000 = 0,10%</t>
  </si>
  <si>
    <t>PD 5-tahun kumulatif</t>
  </si>
  <si>
    <t>1 - (1 - 0,001)^5 = 0,499% (~0,5%)</t>
  </si>
  <si>
    <t>Z PT DEF</t>
  </si>
  <si>
    <t>2,875 -&gt; grey area</t>
  </si>
  <si>
    <t>PD terkalibrasi (ilustrasi)</t>
  </si>
  <si>
    <t>~40,7% — di praktik nyata perlu data historis bank</t>
  </si>
  <si>
    <t>RUMUS INTI</t>
  </si>
  <si>
    <t>PD migration</t>
  </si>
  <si>
    <t>PD = default observasi / total debitur; PD kumulatif = 1 - (1-PD)^T</t>
  </si>
  <si>
    <t>Altman Z</t>
  </si>
  <si>
    <t>Z = 1,2X1 + 1,4X2 + 3,3X3 + 0,6X4 + 1,0X5</t>
  </si>
  <si>
    <t>Zona Altman</t>
  </si>
  <si>
    <t>Z &gt; 2,99 aman; 1,81 &lt; Z &lt; 2,99 grey; Z &lt; 1,81 distress</t>
  </si>
  <si>
    <t>Logit</t>
  </si>
  <si>
    <t>PD = 1 / (1 + e^-Z) dengan Z = beta0 + sigma(betai x Xi)</t>
  </si>
  <si>
    <t>Profit cutoff</t>
  </si>
  <si>
    <t>E[Profit] = approval x (margin - PD x LGD) x volume</t>
  </si>
  <si>
    <t>PETUNJUK &amp; LEGENDA WARNA</t>
  </si>
  <si>
    <t>Petunjuk</t>
  </si>
  <si>
    <t>Buka sheet 'Kalkulasi'. Ubah hanya sel KUNING MUDA (input); semua langkah bernomor dihitung ulang otomatis dengan formula hidup.</t>
  </si>
  <si>
    <t>Input</t>
  </si>
  <si>
    <t>Sel kuning muda = angka boleh Anda ubah (data debitur / bank Anda).</t>
  </si>
  <si>
    <t>Formula hidup</t>
  </si>
  <si>
    <t>Sel hitam = rumus Excel bertahap (langkah bernomor) — jangan diketik ulang.</t>
  </si>
  <si>
    <t>Output</t>
  </si>
  <si>
    <t>Sel hijau berborder tebal = hasil kunci sesuai kesimpulan deck.</t>
  </si>
  <si>
    <t>Workbook pendamping mata kuliah Manajemen Risiko Kredit — stdsquare.</t>
  </si>
  <si>
    <t>DARI MIGRATION MATRIX &amp; Z-SCORE KE PD — LOGIT BERTAHAP (P4)</t>
  </si>
  <si>
    <t>Mirror 'Hitung dari Nol' P4: PD rating B 0,1%/thn; Altman Z PT DEF 2,875; PD 40,7%.</t>
  </si>
  <si>
    <t>BLOK 1 — PD DARI MIGRATION MATRIX HISTORIS (rating B)</t>
  </si>
  <si>
    <t>Debitur rating B awal tahun</t>
  </si>
  <si>
    <t>Data historis 10-thn Bank XYZ</t>
  </si>
  <si>
    <t>Default observasi dalam 1 tahun</t>
  </si>
  <si>
    <t>950 tetap/naik; 40 ke C; 9 ke D; 1 default</t>
  </si>
  <si>
    <t>Horizon kumulatif (tahun)</t>
  </si>
  <si>
    <t>Kredit investasi 5-thn</t>
  </si>
  <si>
    <t>PD 1-tahun = default / obs</t>
  </si>
  <si>
    <t>'= 1 / 1.000 = 0,10%</t>
  </si>
  <si>
    <t>Survival (1 - PD)^T</t>
  </si>
  <si>
    <t>'= 0,999^5 = 99,501%</t>
  </si>
  <si>
    <t>PD kumulatif 5-thn = 1 - survival</t>
  </si>
  <si>
    <t>Deck: 0,499% (~0,5%)</t>
  </si>
  <si>
    <t>PD RATING B</t>
  </si>
  <si>
    <t>Deck: PD 0,1%/thn — basis PD through-the-cycle</t>
  </si>
  <si>
    <t>BLOK 2 — ALTMAN Z-SCORE PT DEF (manufaktur publik)</t>
  </si>
  <si>
    <t>Variabel</t>
  </si>
  <si>
    <t>Definisi</t>
  </si>
  <si>
    <t>Nilai Xi</t>
  </si>
  <si>
    <t>Bobot</t>
  </si>
  <si>
    <t>Kontribusi</t>
  </si>
  <si>
    <t>X1</t>
  </si>
  <si>
    <t>Modal kerja / total aset</t>
  </si>
  <si>
    <t>X2</t>
  </si>
  <si>
    <t>Laba ditahan / total aset</t>
  </si>
  <si>
    <t>X3</t>
  </si>
  <si>
    <t>EBIT / total aset</t>
  </si>
  <si>
    <t>X4</t>
  </si>
  <si>
    <t>Nilai pasar ekuitas / utang buku</t>
  </si>
  <si>
    <t>X5</t>
  </si>
  <si>
    <t>Penjualan / total aset</t>
  </si>
  <si>
    <t>Z</t>
  </si>
  <si>
    <t>Jumlah 5 kontribusi</t>
  </si>
  <si>
    <t>Interpretasi zona Z</t>
  </si>
  <si>
    <t>Deck: Z = 2,875 -&gt; grey area</t>
  </si>
  <si>
    <t>BLOK 3 — KONVERSI Z KE PD VIA LOGIT MANUAL BERTAHAP</t>
  </si>
  <si>
    <t>Kalibrasi ilustratif deck: PD = 1 / (1 + e^(Z - 2,5)) — pusat kalibrasi 2,5; praktik nyata pakai data historis bank.</t>
  </si>
  <si>
    <t>Pusat kalibrasi c = Z - 2,5</t>
  </si>
  <si>
    <t>'= 2,875 - 2,5 = 0,375</t>
  </si>
  <si>
    <t>e^c = EXP(c)</t>
  </si>
  <si>
    <t>Langkah eksponen manual</t>
  </si>
  <si>
    <t>Penyebut 1 + e^c</t>
  </si>
  <si>
    <t>'= 2,455</t>
  </si>
  <si>
    <t>PD = 1 / (1 + e^c)</t>
  </si>
  <si>
    <t>Deck: 1 / 2,455 = 40,7%</t>
  </si>
  <si>
    <t>PD TERKALIBRASI (ILUSTRASI)</t>
  </si>
  <si>
    <t>Konsisten grey area; kalibrasi riil perlu data bank</t>
  </si>
  <si>
    <t>BLOK 4 — TRADE-OFF CUTOFF: PROFIT EXPECTED (ilustrasi)</t>
  </si>
  <si>
    <t>Approval rate pada cutoff PD 3% (moderat)</t>
  </si>
  <si>
    <t>Tabel cutoff deck: ~65%</t>
  </si>
  <si>
    <t>Margin bunga / tahun</t>
  </si>
  <si>
    <t>Di atas biaya dana</t>
  </si>
  <si>
    <t>Default rate approved (PD rata-rata)</t>
  </si>
  <si>
    <t>Tabel cutoff deck: ~1,5%</t>
  </si>
  <si>
    <t>LGD portofolio</t>
  </si>
  <si>
    <t>KTA tanpa agunan</t>
  </si>
  <si>
    <t>Volume pengajuan (Rp M)</t>
  </si>
  <si>
    <t>Per periode</t>
  </si>
  <si>
    <t>Beban EL = PD x LGD</t>
  </si>
  <si>
    <t>'= 1,05% dari volume</t>
  </si>
  <si>
    <t>Margin setelah EL</t>
  </si>
  <si>
    <t>'= 6% - 1,05% = 4,95%</t>
  </si>
  <si>
    <t>E[Profit] = approval x margin x volume (Rp M)</t>
  </si>
  <si>
    <t>Cutoff optimal memaksakan profit, bukan default minimum</t>
  </si>
  <si>
    <t>PROFIT EXPECTED</t>
  </si>
  <si>
    <t>Bandingkan cutoff lain: ketat 1% vs agresif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</si>
</sst>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&quot;Rp &quot;#,##0.00&quot; M&quot;"/>
  </numFmts>
  <fonts count="8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i/>
      <sz val="10"/>
      <color rgb="FF555555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F5F5F5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C8E6C9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right" vertical="center"/>
    </xf>
    <xf numFmtId="10" fontId="7" fillId="6" borderId="2" xfId="0" applyNumberFormat="1" applyFont="1" applyFill="1" applyBorder="1" applyAlignment="1">
      <alignment horizontal="right" vertical="center"/>
    </xf>
    <xf numFmtId="164" fontId="5" fillId="5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0" fontId="5" fillId="5" borderId="1" xfId="0" applyNumberFormat="1" applyFont="1" applyFill="1" applyBorder="1" applyAlignment="1">
      <alignment horizontal="right" vertical="center"/>
    </xf>
    <xf numFmtId="166" fontId="5" fillId="5" borderId="1" xfId="0" applyNumberFormat="1" applyFont="1" applyFill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166" fontId="7" fillId="6" borderId="2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2"/>
  <sheetViews>
    <sheetView showGridLines="0" tabSelected="1" workbookViewId="0"/>
  </sheetViews>
  <sheetFormatPr defaultRowHeight="15" x14ac:dyDescent="0.25"/>
  <cols>
    <col min="1" max="1" width="2" customWidth="1"/>
    <col min="2" max="2" width="26" customWidth="1"/>
    <col min="3" max="3" width="92" customWidth="1"/>
  </cols>
  <sheetData>
    <row r="2" spans="2:3" ht="30" customHeight="1" x14ac:dyDescent="0.25">
      <c r="B2" s="27" t="s">
        <v>0</v>
      </c>
      <c r="C2" s="26"/>
    </row>
    <row r="4" spans="2:3" x14ac:dyDescent="0.25">
      <c r="B4" s="1" t="s">
        <v>1</v>
      </c>
      <c r="C4" s="2" t="s">
        <v>2</v>
      </c>
    </row>
    <row r="5" spans="2:3" x14ac:dyDescent="0.25">
      <c r="B5" s="1" t="s">
        <v>3</v>
      </c>
      <c r="C5" s="2" t="s">
        <v>4</v>
      </c>
    </row>
    <row r="6" spans="2:3" x14ac:dyDescent="0.25">
      <c r="B6" s="1" t="s">
        <v>5</v>
      </c>
      <c r="C6" s="2" t="s">
        <v>6</v>
      </c>
    </row>
    <row r="8" spans="2:3" ht="20.100000000000001" customHeight="1" x14ac:dyDescent="0.25">
      <c r="B8" s="25" t="s">
        <v>7</v>
      </c>
      <c r="C8" s="26"/>
    </row>
    <row r="9" spans="2:3" ht="30" x14ac:dyDescent="0.25">
      <c r="B9" s="4" t="s">
        <v>8</v>
      </c>
      <c r="C9" s="2" t="s">
        <v>9</v>
      </c>
    </row>
    <row r="10" spans="2:3" x14ac:dyDescent="0.25">
      <c r="B10" s="4" t="s">
        <v>10</v>
      </c>
      <c r="C10" s="2" t="s">
        <v>11</v>
      </c>
    </row>
    <row r="11" spans="2:3" x14ac:dyDescent="0.25">
      <c r="B11" s="4" t="s">
        <v>12</v>
      </c>
      <c r="C11" s="2" t="s">
        <v>13</v>
      </c>
    </row>
    <row r="13" spans="2:3" ht="20.100000000000001" customHeight="1" x14ac:dyDescent="0.25">
      <c r="B13" s="25" t="s">
        <v>14</v>
      </c>
      <c r="C13" s="26"/>
    </row>
    <row r="14" spans="2:3" x14ac:dyDescent="0.25">
      <c r="B14" s="4" t="s">
        <v>15</v>
      </c>
      <c r="C14" s="2" t="s">
        <v>16</v>
      </c>
    </row>
    <row r="15" spans="2:3" x14ac:dyDescent="0.25">
      <c r="B15" s="4" t="s">
        <v>17</v>
      </c>
      <c r="C15" s="2" t="s">
        <v>18</v>
      </c>
    </row>
    <row r="16" spans="2:3" x14ac:dyDescent="0.25">
      <c r="B16" s="4" t="s">
        <v>19</v>
      </c>
      <c r="C16" s="2" t="s">
        <v>20</v>
      </c>
    </row>
    <row r="17" spans="2:3" x14ac:dyDescent="0.25">
      <c r="B17" s="4" t="s">
        <v>21</v>
      </c>
      <c r="C17" s="2" t="s">
        <v>22</v>
      </c>
    </row>
    <row r="19" spans="2:3" ht="20.100000000000001" customHeight="1" x14ac:dyDescent="0.25">
      <c r="B19" s="25" t="s">
        <v>23</v>
      </c>
      <c r="C19" s="26"/>
    </row>
    <row r="20" spans="2:3" x14ac:dyDescent="0.25">
      <c r="B20" s="4" t="s">
        <v>24</v>
      </c>
      <c r="C20" s="2" t="s">
        <v>25</v>
      </c>
    </row>
    <row r="21" spans="2:3" x14ac:dyDescent="0.25">
      <c r="B21" s="4" t="s">
        <v>26</v>
      </c>
      <c r="C21" s="2" t="s">
        <v>27</v>
      </c>
    </row>
    <row r="22" spans="2:3" x14ac:dyDescent="0.25">
      <c r="B22" s="4" t="s">
        <v>28</v>
      </c>
      <c r="C22" s="2" t="s">
        <v>29</v>
      </c>
    </row>
    <row r="23" spans="2:3" x14ac:dyDescent="0.25">
      <c r="B23" s="4" t="s">
        <v>30</v>
      </c>
      <c r="C23" s="2" t="s">
        <v>31</v>
      </c>
    </row>
    <row r="24" spans="2:3" x14ac:dyDescent="0.25">
      <c r="B24" s="4" t="s">
        <v>32</v>
      </c>
      <c r="C24" s="2" t="s">
        <v>33</v>
      </c>
    </row>
    <row r="26" spans="2:3" x14ac:dyDescent="0.25">
      <c r="B26" s="25" t="s">
        <v>34</v>
      </c>
      <c r="C26" s="26"/>
    </row>
    <row r="27" spans="2:3" ht="30" x14ac:dyDescent="0.25">
      <c r="B27" s="4" t="s">
        <v>35</v>
      </c>
      <c r="C27" s="2" t="s">
        <v>36</v>
      </c>
    </row>
    <row r="28" spans="2:3" x14ac:dyDescent="0.25">
      <c r="B28" s="5" t="s">
        <v>37</v>
      </c>
      <c r="C28" s="2" t="s">
        <v>38</v>
      </c>
    </row>
    <row r="29" spans="2:3" x14ac:dyDescent="0.25">
      <c r="B29" s="6" t="s">
        <v>39</v>
      </c>
      <c r="C29" s="2" t="s">
        <v>40</v>
      </c>
    </row>
    <row r="30" spans="2:3" x14ac:dyDescent="0.25">
      <c r="B30" s="7" t="s">
        <v>41</v>
      </c>
      <c r="C30" s="2" t="s">
        <v>42</v>
      </c>
    </row>
    <row r="32" spans="2:3" x14ac:dyDescent="0.25">
      <c r="B32" s="28" t="s">
        <v>43</v>
      </c>
      <c r="C32" s="26"/>
    </row>
  </sheetData>
  <mergeCells count="6">
    <mergeCell ref="B13:C13"/>
    <mergeCell ref="B2:C2"/>
    <mergeCell ref="B19:C19"/>
    <mergeCell ref="B32:C32"/>
    <mergeCell ref="B26:C26"/>
    <mergeCell ref="B8:C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8"/>
  <sheetViews>
    <sheetView showGridLines="0" workbookViewId="0"/>
  </sheetViews>
  <sheetFormatPr defaultRowHeight="15" x14ac:dyDescent="0.25"/>
  <cols>
    <col min="1" max="1" width="2" customWidth="1"/>
    <col min="2" max="2" width="5" customWidth="1"/>
    <col min="3" max="3" width="46" customWidth="1"/>
    <col min="4" max="4" width="15" customWidth="1"/>
    <col min="5" max="5" width="66" customWidth="1"/>
    <col min="6" max="8" width="16" customWidth="1"/>
  </cols>
  <sheetData>
    <row r="2" spans="2:5" ht="27.95" customHeight="1" x14ac:dyDescent="0.25">
      <c r="B2" s="27" t="s">
        <v>44</v>
      </c>
      <c r="C2" s="26"/>
      <c r="D2" s="26"/>
      <c r="E2" s="26"/>
    </row>
    <row r="3" spans="2:5" x14ac:dyDescent="0.25">
      <c r="B3" s="31" t="s">
        <v>45</v>
      </c>
      <c r="C3" s="26"/>
      <c r="D3" s="26"/>
      <c r="E3" s="26"/>
    </row>
    <row r="5" spans="2:5" ht="20.100000000000001" customHeight="1" x14ac:dyDescent="0.25">
      <c r="B5" s="25" t="s">
        <v>46</v>
      </c>
      <c r="C5" s="26"/>
      <c r="D5" s="26"/>
      <c r="E5" s="26"/>
    </row>
    <row r="6" spans="2:5" x14ac:dyDescent="0.25">
      <c r="C6" s="2" t="s">
        <v>47</v>
      </c>
      <c r="D6" s="8">
        <v>1000</v>
      </c>
      <c r="E6" s="9" t="s">
        <v>48</v>
      </c>
    </row>
    <row r="7" spans="2:5" x14ac:dyDescent="0.25">
      <c r="C7" s="2" t="s">
        <v>49</v>
      </c>
      <c r="D7" s="8">
        <v>1</v>
      </c>
      <c r="E7" s="9" t="s">
        <v>50</v>
      </c>
    </row>
    <row r="8" spans="2:5" x14ac:dyDescent="0.25">
      <c r="C8" s="2" t="s">
        <v>51</v>
      </c>
      <c r="D8" s="10">
        <v>5</v>
      </c>
      <c r="E8" s="9" t="s">
        <v>52</v>
      </c>
    </row>
    <row r="10" spans="2:5" x14ac:dyDescent="0.25">
      <c r="B10" s="11">
        <v>1</v>
      </c>
      <c r="C10" s="2" t="s">
        <v>53</v>
      </c>
      <c r="D10" s="12">
        <f>D7/D6</f>
        <v>1E-3</v>
      </c>
      <c r="E10" s="9" t="s">
        <v>54</v>
      </c>
    </row>
    <row r="11" spans="2:5" x14ac:dyDescent="0.25">
      <c r="B11" s="11">
        <v>2</v>
      </c>
      <c r="C11" s="2" t="s">
        <v>55</v>
      </c>
      <c r="D11" s="12">
        <f>(1-D10)^D8</f>
        <v>0.99500999000499901</v>
      </c>
      <c r="E11" s="9" t="s">
        <v>56</v>
      </c>
    </row>
    <row r="12" spans="2:5" x14ac:dyDescent="0.25">
      <c r="B12" s="11">
        <v>3</v>
      </c>
      <c r="C12" s="2" t="s">
        <v>57</v>
      </c>
      <c r="D12" s="12">
        <f>1-D11</f>
        <v>4.990009995000988E-3</v>
      </c>
      <c r="E12" s="9" t="s">
        <v>58</v>
      </c>
    </row>
    <row r="14" spans="2:5" x14ac:dyDescent="0.25">
      <c r="C14" s="4" t="s">
        <v>59</v>
      </c>
      <c r="D14" s="13">
        <f>D10</f>
        <v>1E-3</v>
      </c>
      <c r="E14" s="9" t="s">
        <v>60</v>
      </c>
    </row>
    <row r="17" spans="2:6" ht="20.100000000000001" customHeight="1" x14ac:dyDescent="0.25">
      <c r="B17" s="25" t="s">
        <v>61</v>
      </c>
      <c r="C17" s="26"/>
      <c r="D17" s="26"/>
      <c r="E17" s="26"/>
    </row>
    <row r="18" spans="2:6" ht="24" customHeight="1" x14ac:dyDescent="0.25">
      <c r="B18" s="3" t="s">
        <v>62</v>
      </c>
      <c r="C18" s="3" t="s">
        <v>63</v>
      </c>
      <c r="D18" s="3" t="s">
        <v>64</v>
      </c>
      <c r="E18" s="3" t="s">
        <v>65</v>
      </c>
      <c r="F18" s="3" t="s">
        <v>66</v>
      </c>
    </row>
    <row r="19" spans="2:6" x14ac:dyDescent="0.25">
      <c r="B19" s="11" t="s">
        <v>67</v>
      </c>
      <c r="C19" s="2" t="s">
        <v>68</v>
      </c>
      <c r="D19" s="14">
        <v>0.1</v>
      </c>
      <c r="E19" s="15">
        <v>1.2</v>
      </c>
      <c r="F19" s="16">
        <f>D19*E19</f>
        <v>0.12</v>
      </c>
    </row>
    <row r="20" spans="2:6" x14ac:dyDescent="0.25">
      <c r="B20" s="11" t="s">
        <v>69</v>
      </c>
      <c r="C20" s="2" t="s">
        <v>70</v>
      </c>
      <c r="D20" s="14">
        <v>0.2</v>
      </c>
      <c r="E20" s="15">
        <v>1.4</v>
      </c>
      <c r="F20" s="16">
        <f>D20*E20</f>
        <v>0.27999999999999997</v>
      </c>
    </row>
    <row r="21" spans="2:6" x14ac:dyDescent="0.25">
      <c r="B21" s="11" t="s">
        <v>71</v>
      </c>
      <c r="C21" s="2" t="s">
        <v>72</v>
      </c>
      <c r="D21" s="14">
        <v>0.15</v>
      </c>
      <c r="E21" s="15">
        <v>3.3</v>
      </c>
      <c r="F21" s="16">
        <f>D21*E21</f>
        <v>0.49499999999999994</v>
      </c>
    </row>
    <row r="22" spans="2:6" x14ac:dyDescent="0.25">
      <c r="B22" s="11" t="s">
        <v>73</v>
      </c>
      <c r="C22" s="2" t="s">
        <v>74</v>
      </c>
      <c r="D22" s="14">
        <v>0.8</v>
      </c>
      <c r="E22" s="15">
        <v>0.6</v>
      </c>
      <c r="F22" s="16">
        <f>D22*E22</f>
        <v>0.48</v>
      </c>
    </row>
    <row r="23" spans="2:6" x14ac:dyDescent="0.25">
      <c r="B23" s="11" t="s">
        <v>75</v>
      </c>
      <c r="C23" s="2" t="s">
        <v>76</v>
      </c>
      <c r="D23" s="14">
        <v>1.5</v>
      </c>
      <c r="E23" s="15">
        <v>1</v>
      </c>
      <c r="F23" s="16">
        <f>D23*E23</f>
        <v>1.5</v>
      </c>
    </row>
    <row r="24" spans="2:6" x14ac:dyDescent="0.25">
      <c r="B24" s="17" t="s">
        <v>77</v>
      </c>
      <c r="C24" s="4" t="s">
        <v>78</v>
      </c>
      <c r="D24" s="29"/>
      <c r="E24" s="26"/>
      <c r="F24" s="18">
        <f>SUM(F19:F23)</f>
        <v>2.875</v>
      </c>
    </row>
    <row r="25" spans="2:6" x14ac:dyDescent="0.25">
      <c r="B25" s="11">
        <v>4</v>
      </c>
      <c r="C25" s="2" t="s">
        <v>79</v>
      </c>
      <c r="D25" s="19" t="str">
        <f>IF(F24&gt;2.99,"AMAN (Z &gt; 2,99)",IF(F24&gt;1.81,"GREY AREA (1,81 - 2,99)","DISTRESS (Z &lt; 1,81)"))</f>
        <v>GREY AREA (1,81 - 2,99)</v>
      </c>
      <c r="E25" s="9" t="s">
        <v>80</v>
      </c>
    </row>
    <row r="28" spans="2:6" ht="20.100000000000001" customHeight="1" x14ac:dyDescent="0.25">
      <c r="B28" s="25" t="s">
        <v>81</v>
      </c>
      <c r="C28" s="26"/>
      <c r="D28" s="26"/>
      <c r="E28" s="26"/>
    </row>
    <row r="29" spans="2:6" x14ac:dyDescent="0.25">
      <c r="B29" s="30" t="s">
        <v>82</v>
      </c>
      <c r="C29" s="26"/>
      <c r="D29" s="26"/>
      <c r="E29" s="26"/>
    </row>
    <row r="30" spans="2:6" x14ac:dyDescent="0.25">
      <c r="B30" s="11">
        <v>1</v>
      </c>
      <c r="C30" s="2" t="s">
        <v>83</v>
      </c>
      <c r="D30" s="16">
        <f>F24-2.5</f>
        <v>0.375</v>
      </c>
      <c r="E30" s="9" t="s">
        <v>84</v>
      </c>
    </row>
    <row r="31" spans="2:6" x14ac:dyDescent="0.25">
      <c r="B31" s="11">
        <v>2</v>
      </c>
      <c r="C31" s="2" t="s">
        <v>85</v>
      </c>
      <c r="D31" s="20">
        <f>EXP(D30)</f>
        <v>1.4549914146182013</v>
      </c>
      <c r="E31" s="9" t="s">
        <v>86</v>
      </c>
    </row>
    <row r="32" spans="2:6" x14ac:dyDescent="0.25">
      <c r="B32" s="11">
        <v>3</v>
      </c>
      <c r="C32" s="2" t="s">
        <v>87</v>
      </c>
      <c r="D32" s="20">
        <f>1+D31</f>
        <v>2.4549914146182013</v>
      </c>
      <c r="E32" s="9" t="s">
        <v>88</v>
      </c>
    </row>
    <row r="33" spans="2:5" x14ac:dyDescent="0.25">
      <c r="B33" s="11">
        <v>4</v>
      </c>
      <c r="C33" s="2" t="s">
        <v>89</v>
      </c>
      <c r="D33" s="12">
        <f>1/D32</f>
        <v>0.40733340004593027</v>
      </c>
      <c r="E33" s="9" t="s">
        <v>90</v>
      </c>
    </row>
    <row r="35" spans="2:5" x14ac:dyDescent="0.25">
      <c r="C35" s="4" t="s">
        <v>91</v>
      </c>
      <c r="D35" s="13">
        <f>D33</f>
        <v>0.40733340004593027</v>
      </c>
      <c r="E35" s="9" t="s">
        <v>92</v>
      </c>
    </row>
    <row r="38" spans="2:5" ht="20.100000000000001" customHeight="1" x14ac:dyDescent="0.25">
      <c r="B38" s="25" t="s">
        <v>93</v>
      </c>
      <c r="C38" s="26"/>
      <c r="D38" s="26"/>
      <c r="E38" s="26"/>
    </row>
    <row r="39" spans="2:5" x14ac:dyDescent="0.25">
      <c r="C39" s="2" t="s">
        <v>94</v>
      </c>
      <c r="D39" s="21">
        <v>0.65</v>
      </c>
      <c r="E39" s="9" t="s">
        <v>95</v>
      </c>
    </row>
    <row r="40" spans="2:5" x14ac:dyDescent="0.25">
      <c r="C40" s="2" t="s">
        <v>96</v>
      </c>
      <c r="D40" s="21">
        <v>0.06</v>
      </c>
      <c r="E40" s="9" t="s">
        <v>97</v>
      </c>
    </row>
    <row r="41" spans="2:5" x14ac:dyDescent="0.25">
      <c r="C41" s="2" t="s">
        <v>98</v>
      </c>
      <c r="D41" s="21">
        <v>1.4999999999999999E-2</v>
      </c>
      <c r="E41" s="9" t="s">
        <v>99</v>
      </c>
    </row>
    <row r="42" spans="2:5" x14ac:dyDescent="0.25">
      <c r="C42" s="2" t="s">
        <v>100</v>
      </c>
      <c r="D42" s="21">
        <v>0.7</v>
      </c>
      <c r="E42" s="9" t="s">
        <v>101</v>
      </c>
    </row>
    <row r="43" spans="2:5" x14ac:dyDescent="0.25">
      <c r="C43" s="2" t="s">
        <v>102</v>
      </c>
      <c r="D43" s="22">
        <v>100</v>
      </c>
      <c r="E43" s="9" t="s">
        <v>103</v>
      </c>
    </row>
    <row r="45" spans="2:5" x14ac:dyDescent="0.25">
      <c r="B45" s="11">
        <v>1</v>
      </c>
      <c r="C45" s="2" t="s">
        <v>104</v>
      </c>
      <c r="D45" s="12">
        <f>D41*D42</f>
        <v>1.0499999999999999E-2</v>
      </c>
      <c r="E45" s="9" t="s">
        <v>105</v>
      </c>
    </row>
    <row r="46" spans="2:5" x14ac:dyDescent="0.25">
      <c r="B46" s="11">
        <v>2</v>
      </c>
      <c r="C46" s="2" t="s">
        <v>106</v>
      </c>
      <c r="D46" s="12">
        <f>D40-D45</f>
        <v>4.9500000000000002E-2</v>
      </c>
      <c r="E46" s="9" t="s">
        <v>107</v>
      </c>
    </row>
    <row r="47" spans="2:5" x14ac:dyDescent="0.25">
      <c r="B47" s="11">
        <v>3</v>
      </c>
      <c r="C47" s="2" t="s">
        <v>108</v>
      </c>
      <c r="D47" s="23">
        <f>D39*D46*D43</f>
        <v>3.2175000000000002</v>
      </c>
      <c r="E47" s="9" t="s">
        <v>109</v>
      </c>
    </row>
    <row r="48" spans="2:5" x14ac:dyDescent="0.25">
      <c r="C48" s="4" t="s">
        <v>110</v>
      </c>
      <c r="D48" s="24">
        <f>D47</f>
        <v>3.2175000000000002</v>
      </c>
      <c r="E48" s="9" t="s">
        <v>111</v>
      </c>
    </row>
  </sheetData>
  <mergeCells count="8">
    <mergeCell ref="B2:E2"/>
    <mergeCell ref="B28:E28"/>
    <mergeCell ref="B17:E17"/>
    <mergeCell ref="D24:E24"/>
    <mergeCell ref="B38:E38"/>
    <mergeCell ref="B29:E29"/>
    <mergeCell ref="B3:E3"/>
    <mergeCell ref="B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2026-08-14T17:26:23Z</dcterms:created>
  <dcterms:modified xsi:type="dcterms:W3CDTF">2026-08-14T17:27:05Z</dcterms:modified>
</cp:coreProperties>
</file>