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87BAF2BFA224E99AF367A4351CC208F6CE7587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2" l="1"/>
  <c r="C53" i="2"/>
  <c r="C54" i="2" s="1"/>
  <c r="F45" i="2"/>
  <c r="G45" i="2" s="1"/>
  <c r="F44" i="2"/>
  <c r="G44" i="2" s="1"/>
  <c r="F43" i="2"/>
  <c r="G43" i="2" s="1"/>
  <c r="D36" i="2"/>
  <c r="C35" i="2"/>
  <c r="D35" i="2" s="1"/>
  <c r="C14" i="1" s="1"/>
  <c r="C25" i="2"/>
  <c r="C24" i="2"/>
  <c r="C12" i="1" s="1"/>
  <c r="C23" i="2"/>
  <c r="C22" i="2"/>
  <c r="F15" i="2"/>
  <c r="H15" i="2" s="1"/>
  <c r="E15" i="2"/>
  <c r="G15" i="2" s="1"/>
  <c r="F14" i="2"/>
  <c r="H14" i="2" s="1"/>
  <c r="E14" i="2"/>
  <c r="F13" i="2"/>
  <c r="H13" i="2" s="1"/>
  <c r="E13" i="2"/>
  <c r="G13" i="2" s="1"/>
  <c r="F12" i="2"/>
  <c r="H12" i="2" s="1"/>
  <c r="E12" i="2"/>
  <c r="G12" i="2" s="1"/>
  <c r="F11" i="2"/>
  <c r="H11" i="2" s="1"/>
  <c r="E11" i="2"/>
  <c r="G11" i="2" s="1"/>
  <c r="F10" i="2"/>
  <c r="H10" i="2" s="1"/>
  <c r="E10" i="2"/>
  <c r="G10" i="2" s="1"/>
  <c r="F9" i="2"/>
  <c r="H9" i="2" s="1"/>
  <c r="E9" i="2"/>
  <c r="G9" i="2" s="1"/>
  <c r="F8" i="2"/>
  <c r="H8" i="2" s="1"/>
  <c r="E8" i="2"/>
  <c r="G14" i="2" l="1"/>
  <c r="G8" i="2"/>
  <c r="G16" i="2"/>
  <c r="C19" i="2" s="1"/>
  <c r="H16" i="2"/>
  <c r="C20" i="2" s="1"/>
  <c r="C56" i="2"/>
  <c r="C57" i="2" s="1"/>
  <c r="C59" i="2" s="1"/>
  <c r="C60" i="2" l="1"/>
  <c r="C15" i="1"/>
  <c r="C21" i="2"/>
  <c r="C11" i="1" l="1"/>
  <c r="C34" i="2"/>
  <c r="D34" i="2" s="1"/>
  <c r="C13" i="1" s="1"/>
  <c r="C37" i="2"/>
</calcChain>
</file>

<file path=xl/sharedStrings.xml><?xml version="1.0" encoding="utf-8"?>
<sst xmlns="http://schemas.openxmlformats.org/spreadsheetml/2006/main" count="134" uniqueCount="123">
  <si>
    <t>TEMPLATE CAPM &amp; BETA — MANAJEMEN RISIKO PASAR</t>
  </si>
  <si>
    <t>Magister Manajemen · Manajemen Risiko Pasar · Pertemuan 6  ·  Sumber contoh: deck pertemuan-06.md (Risiko Ekuitas — CAPM, Beta, Diversifikasi Markowitz)</t>
  </si>
  <si>
    <t>CONTOH PADA DECK (ANGKA SAMA)</t>
  </si>
  <si>
    <t>Beta deck</t>
  </si>
  <si>
    <t>beta = Cov(Ri,RM)/Var(RM) = rho x sigma_i/sigma_M; BBCA ~0,9; TLKM ~0,7; AALI ~1,4</t>
  </si>
  <si>
    <t>CAPM deck</t>
  </si>
  <si>
    <t>E(R) = Rf + beta x MRP dengan Rf 6,8% dan MRP 7% -&gt; BBCA 13,1%; AALI 16,6%</t>
  </si>
  <si>
    <t>Hitung dari nol deck</t>
  </si>
  <si>
    <t>Dana pensiun Rp 10 M (30/40/30 TLKM-BBCA-AALI) -&gt; beta_p 1,00 -&gt; VaR 1-minggu 95% Rp 447 juta</t>
  </si>
  <si>
    <t>HASIL UTAMA — LIVE DARI SHEET KALKULASI</t>
  </si>
  <si>
    <t>Beta BBCA (tabel deviasi)</t>
  </si>
  <si>
    <t>rumus hidup — ikut berubah saat INPUT diedit</t>
  </si>
  <si>
    <t>Cek SLOPE (harus sama)</t>
  </si>
  <si>
    <t>Expected return BBCA (CAPM)</t>
  </si>
  <si>
    <t>Expected return AALI (CAPM)</t>
  </si>
  <si>
    <t>VaR 1-minggu 95% dana pensiun</t>
  </si>
  <si>
    <t>CATATAN</t>
  </si>
  <si>
    <t>Deck membulatkan beta_p = 1,00 (eksak 0,99) dan sigma total ~19,5% (aproksimasi); template memakai dekomposisi CAPM eksak (18,6%) sehingga VaR ~Rp 424 juta vs deck Rp 447 juta — input sama.</t>
  </si>
  <si>
    <t>Beta historis bukan beta masa depan: deck menyarankan penyesuaian Blume (0,67 x beta + 0,33 x 1).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</si>
  <si>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</si>
  <si>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</si>
  <si>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</si>
  <si>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</si>
  <si>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</si>
  <si>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</si>
  <si>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</si>
  <si>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</si>
  <si>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</si>
  <si>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</si>
  <si>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CAPM &amp; BETA — KOVARIAN/VARIAN + PORTOFOLIO</t>
  </si>
  <si>
    <t>Deck P6: beta = Cov(Ri,RM)/Var(RM); CAPM E(R) = Rf + beta x MRP; hitung dari nol VaR dana pensiun Rp 10 miliar (TLKM/BBCA/AALI) — angka contoh deck.</t>
  </si>
  <si>
    <t>A. ESTIMASI BETA — TABEL DEVIASI BERTAHAP (BBCA vs IHSG)</t>
  </si>
  <si>
    <t>Return bulanan ilustratif (sama spirit deck: beta BBCA ~0,9). Kolom deviasi dihitung formula hidup langkah demi langkah.</t>
  </si>
  <si>
    <t>Bulan</t>
  </si>
  <si>
    <t>R BBCA</t>
  </si>
  <si>
    <t>R IHSG</t>
  </si>
  <si>
    <t>Ri - rata</t>
  </si>
  <si>
    <t>RM - rata</t>
  </si>
  <si>
    <t>(dev)(dev)</t>
  </si>
  <si>
    <t>(dev RM)^2</t>
  </si>
  <si>
    <t>Catatan</t>
  </si>
  <si>
    <t>M-8</t>
  </si>
  <si>
    <t>M-7</t>
  </si>
  <si>
    <t>M-6</t>
  </si>
  <si>
    <t>M-5</t>
  </si>
  <si>
    <t>M-4</t>
  </si>
  <si>
    <t>M-3</t>
  </si>
  <si>
    <t>M-2</t>
  </si>
  <si>
    <t>M-1</t>
  </si>
  <si>
    <t>JUMLAH</t>
  </si>
  <si>
    <t>sigma produk &amp; sigma deviasi RM</t>
  </si>
  <si>
    <t>LANGKAH — beta = Kovarian(Ri,RM) / Var(RM)</t>
  </si>
  <si>
    <t>1. Kovarian sampel = Sigma(dev.i x dev.M)/(n-1)</t>
  </si>
  <si>
    <t>n = 8 bulan</t>
  </si>
  <si>
    <t>2. Varian IHSG = Sigma(dev.M^2)/(n-1)</t>
  </si>
  <si>
    <t>penyebut beta</t>
  </si>
  <si>
    <t>3. BETA = Kovarian / Varian</t>
  </si>
  <si>
    <t>deck: beta BBCA ~0,9 (cyclical stabil)</t>
  </si>
  <si>
    <t>4. Cek: =COVARIANCE.S(R BBCA; R IHSG)</t>
  </si>
  <si>
    <t>harus sama dengan langkah 1</t>
  </si>
  <si>
    <t>5. Cek: =VAR.S(R IHSG)</t>
  </si>
  <si>
    <t>harus sama dengan langkah 2</t>
  </si>
  <si>
    <t>6. Cek: =SLOPE(R BBCA; R IHSG)</t>
  </si>
  <si>
    <t>slope regresi = beta minimum-variansi</t>
  </si>
  <si>
    <t>7. Korelasi =CORREL(R BBCA; R IHSG)</t>
  </si>
  <si>
    <t>rho(i,M)</t>
  </si>
  <si>
    <t>B. CAPM — EXPECTED RETURN (SML)</t>
  </si>
  <si>
    <t>INPUT — ubah sel kuning muda</t>
  </si>
  <si>
    <t>Risk-free rate Rf (SUN 10-thn)</t>
  </si>
  <si>
    <t>deck: 6,8%</t>
  </si>
  <si>
    <t>Market risk premium E(RM)-Rf</t>
  </si>
  <si>
    <t>deck: 7% (rentang 6-8%)</t>
  </si>
  <si>
    <t>Beta AALI (deck)</t>
  </si>
  <si>
    <t>cyclical sawit</t>
  </si>
  <si>
    <t>Saham</t>
  </si>
  <si>
    <t>Beta</t>
  </si>
  <si>
    <t>E(R) = Rf + beta x MRP</t>
  </si>
  <si>
    <t>Angka deck</t>
  </si>
  <si>
    <t>BBCA</t>
  </si>
  <si>
    <t>13,1%</t>
  </si>
  <si>
    <t>beta dari Bagian A (0,9)</t>
  </si>
  <si>
    <t>AALI</t>
  </si>
  <si>
    <t>16,6%</t>
  </si>
  <si>
    <t>beta 1,4 (deck)</t>
  </si>
  <si>
    <t>IHSG (beta = 1)</t>
  </si>
  <si>
    <t>Rf + MRP</t>
  </si>
  <si>
    <t>pasar per definisi</t>
  </si>
  <si>
    <t>Penyesuaian Blume: beta_adj = 0,67 x beta + 0,33 x 1</t>
  </si>
  <si>
    <t>mean reversion beta (deck: Blume 1971)</t>
  </si>
  <si>
    <t>C. HITUNG DARI NOL — VaR PORTOFOLIO EKUITAS DANA PENSIUN</t>
  </si>
  <si>
    <t>Deck: portofolio Rp 10 miliar — 30% TLKM (beta 0,7; sigma 15%), 40% BBCA (beta 0,9; sigma 18%), 30% AALI (beta 1,4; sigma 28%); sigma IHSG 18%/thn. VaR 1-minggu 95%.</t>
  </si>
  <si>
    <t>Bobot w</t>
  </si>
  <si>
    <t>Sigma tahunan</t>
  </si>
  <si>
    <t>Sigma firm (hasil)</t>
  </si>
  <si>
    <t>w^2 x sigma_firm^2</t>
  </si>
  <si>
    <t>TLKM</t>
  </si>
  <si>
    <t>Nilai portofolio V (Rp)</t>
  </si>
  <si>
    <t>deck: Rp 10 miliar</t>
  </si>
  <si>
    <t>Sigma IHSG (tahunan)</t>
  </si>
  <si>
    <t>deck: 18%/thn</t>
  </si>
  <si>
    <t>Horizon (hari)</t>
  </si>
  <si>
    <t>1 minggu = 7 hari kalender</t>
  </si>
  <si>
    <t>Hari per tahun</t>
  </si>
  <si>
    <t>konvensi kalender deck (7/365)</t>
  </si>
  <si>
    <t>Tingkat kepercayaan</t>
  </si>
  <si>
    <t>95%</t>
  </si>
  <si>
    <t>LANGKAH — formula hidup</t>
  </si>
  <si>
    <t>1. Beta portofolio = SUMPRODUCT(w; beta)</t>
  </si>
  <si>
    <t>deck: 0,3x0,7+0,4x0,9+0,3x1,4 = 1,00 (pembulatan; eksak 0,99)</t>
  </si>
  <si>
    <t>2. Sigma sistematik = beta_p x sigma_IHSG</t>
  </si>
  <si>
    <t>deck: 18,0%</t>
  </si>
  <si>
    <t>3. Sigma firm per saham = SQRT(sigma^2 - (beta x sigmaM)^2)</t>
  </si>
  <si>
    <t>risiko spesifik per saham</t>
  </si>
  <si>
    <t>4. Sigma total = SQRT((beta_p x sigmaM)^2 + Sigma w^2 sigma_firm^2)</t>
  </si>
  <si>
    <t>dekomp CAPM; deck mengaproksimasi ~19,5%</t>
  </si>
  <si>
    <t>5. Sigma 1-minggu = sigma total x SQRT(7/365)</t>
  </si>
  <si>
    <t>deck: 2,71% (dengan 19,5%)</t>
  </si>
  <si>
    <t>6. z 95% = NORM.S.INV(0,95)</t>
  </si>
  <si>
    <t>1,6449</t>
  </si>
  <si>
    <t>7. VaR 1-minggu 95% = V x sigma_minggu x z</t>
  </si>
  <si>
    <t>deck: Rp 447 juta (dengan aproksimasi sigma 19,5%)</t>
  </si>
  <si>
    <t>8. VaR % nilai portofolio</t>
  </si>
  <si>
    <t>deck: ~4,5% dari Rp 10 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</si>
</sst>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%"/>
    <numFmt numFmtId="165" formatCode="0.000000"/>
    <numFmt numFmtId="166" formatCode="0.0000"/>
    <numFmt numFmtId="167" formatCode="0.0%"/>
    <numFmt numFmtId="168" formatCode="&quot;Rp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6" fontId="6" fillId="7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0" fontId="6" fillId="7" borderId="1" xfId="0" applyNumberFormat="1" applyFont="1" applyFill="1" applyBorder="1" applyAlignment="1">
      <alignment horizontal="center" vertical="center" wrapText="1"/>
    </xf>
    <xf numFmtId="168" fontId="6" fillId="7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0" fontId="4" fillId="5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8" fontId="4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168" fontId="6" fillId="7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10" fontId="6" fillId="7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" xfId="0" applyBorder="1"/>
    <xf numFmtId="0" fontId="2" fillId="3" borderId="0" xfId="0" applyFont="1" applyFill="1" applyAlignment="1">
      <alignment horizontal="center" vertical="center" wrapText="1"/>
    </xf>
    <xf numFmtId="166" fontId="6" fillId="7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33" t="s">
        <v>0</v>
      </c>
      <c r="C2" s="32"/>
      <c r="D2" s="32"/>
      <c r="E2" s="32"/>
    </row>
    <row r="3" spans="2:5" ht="30" customHeight="1" x14ac:dyDescent="0.25">
      <c r="B3" s="36" t="s">
        <v>1</v>
      </c>
      <c r="C3" s="32"/>
      <c r="D3" s="32"/>
      <c r="E3" s="32"/>
    </row>
    <row r="5" spans="2:5" ht="21.95" customHeight="1" x14ac:dyDescent="0.25">
      <c r="B5" s="33" t="s">
        <v>2</v>
      </c>
      <c r="C5" s="32"/>
      <c r="D5" s="32"/>
      <c r="E5" s="32"/>
    </row>
    <row r="6" spans="2:5" x14ac:dyDescent="0.25">
      <c r="B6" s="1" t="s">
        <v>3</v>
      </c>
      <c r="C6" s="34" t="s">
        <v>4</v>
      </c>
      <c r="D6" s="35"/>
      <c r="E6" s="29"/>
    </row>
    <row r="7" spans="2:5" x14ac:dyDescent="0.25">
      <c r="B7" s="1" t="s">
        <v>5</v>
      </c>
      <c r="C7" s="34" t="s">
        <v>6</v>
      </c>
      <c r="D7" s="35"/>
      <c r="E7" s="29"/>
    </row>
    <row r="8" spans="2:5" x14ac:dyDescent="0.25">
      <c r="B8" s="1" t="s">
        <v>7</v>
      </c>
      <c r="C8" s="34" t="s">
        <v>8</v>
      </c>
      <c r="D8" s="35"/>
      <c r="E8" s="29"/>
    </row>
    <row r="10" spans="2:5" ht="21.95" customHeight="1" x14ac:dyDescent="0.25">
      <c r="B10" s="33" t="s">
        <v>9</v>
      </c>
      <c r="C10" s="32"/>
      <c r="D10" s="32"/>
      <c r="E10" s="32"/>
    </row>
    <row r="11" spans="2:5" x14ac:dyDescent="0.25">
      <c r="B11" s="2" t="s">
        <v>10</v>
      </c>
      <c r="C11" s="37">
        <f>Kalkulasi!C21</f>
        <v>0.8999864163597967</v>
      </c>
      <c r="D11" s="29"/>
      <c r="E11" s="4" t="s">
        <v>11</v>
      </c>
    </row>
    <row r="12" spans="2:5" x14ac:dyDescent="0.25">
      <c r="B12" s="2" t="s">
        <v>12</v>
      </c>
      <c r="C12" s="37">
        <f>Kalkulasi!C24</f>
        <v>0.8999864163597967</v>
      </c>
      <c r="D12" s="29"/>
      <c r="E12" s="4" t="s">
        <v>11</v>
      </c>
    </row>
    <row r="13" spans="2:5" x14ac:dyDescent="0.25">
      <c r="B13" s="2" t="s">
        <v>13</v>
      </c>
      <c r="C13" s="30">
        <f>Kalkulasi!D34</f>
        <v>0.13099904914518579</v>
      </c>
      <c r="D13" s="29"/>
      <c r="E13" s="4" t="s">
        <v>11</v>
      </c>
    </row>
    <row r="14" spans="2:5" x14ac:dyDescent="0.25">
      <c r="B14" s="2" t="s">
        <v>14</v>
      </c>
      <c r="C14" s="30">
        <f>Kalkulasi!D35</f>
        <v>0.16600000000000001</v>
      </c>
      <c r="D14" s="29"/>
      <c r="E14" s="4" t="s">
        <v>11</v>
      </c>
    </row>
    <row r="15" spans="2:5" x14ac:dyDescent="0.25">
      <c r="B15" s="2" t="s">
        <v>15</v>
      </c>
      <c r="C15" s="28">
        <f>Kalkulasi!C59</f>
        <v>424180406.34179699</v>
      </c>
      <c r="D15" s="29"/>
      <c r="E15" s="4" t="s">
        <v>11</v>
      </c>
    </row>
    <row r="17" spans="2:5" ht="21.95" customHeight="1" x14ac:dyDescent="0.25">
      <c r="B17" s="33" t="s">
        <v>16</v>
      </c>
      <c r="C17" s="32"/>
      <c r="D17" s="32"/>
      <c r="E17" s="32"/>
    </row>
    <row r="18" spans="2:5" x14ac:dyDescent="0.25">
      <c r="B18" s="31" t="s">
        <v>17</v>
      </c>
      <c r="C18" s="32"/>
      <c r="D18" s="32"/>
      <c r="E18" s="32"/>
    </row>
    <row r="19" spans="2:5" x14ac:dyDescent="0.25">
      <c r="B19" s="31" t="s">
        <v>18</v>
      </c>
      <c r="C19" s="32"/>
      <c r="D19" s="32"/>
      <c r="E19" s="32"/>
    </row>
    <row r="21" spans="2:5" ht="21.95" customHeight="1" x14ac:dyDescent="0.25">
      <c r="B21" s="33" t="s">
        <v>19</v>
      </c>
      <c r="C21" s="32"/>
      <c r="D21" s="32"/>
      <c r="E21" s="32"/>
    </row>
    <row r="22" spans="2:5" x14ac:dyDescent="0.25">
      <c r="B22" s="31" t="s">
        <v>20</v>
      </c>
      <c r="C22" s="32"/>
      <c r="D22" s="32"/>
      <c r="E22" s="32"/>
    </row>
    <row r="23" spans="2:5" x14ac:dyDescent="0.25">
      <c r="B23" s="31" t="s">
        <v>21</v>
      </c>
      <c r="C23" s="32"/>
      <c r="D23" s="32"/>
      <c r="E23" s="32"/>
    </row>
    <row r="24" spans="2:5" x14ac:dyDescent="0.25">
      <c r="B24" s="31" t="s">
        <v>22</v>
      </c>
      <c r="C24" s="32"/>
      <c r="D24" s="32"/>
      <c r="E24" s="32"/>
    </row>
    <row r="26" spans="2:5" x14ac:dyDescent="0.25">
      <c r="B26" s="7" t="s">
        <v>23</v>
      </c>
      <c r="C26" s="4" t="s">
        <v>24</v>
      </c>
    </row>
    <row r="27" spans="2:5" ht="25.5" x14ac:dyDescent="0.25">
      <c r="B27" s="1" t="s">
        <v>25</v>
      </c>
      <c r="C27" s="4" t="s">
        <v>26</v>
      </c>
    </row>
    <row r="28" spans="2:5" x14ac:dyDescent="0.25">
      <c r="B28" s="8" t="s">
        <v>27</v>
      </c>
      <c r="C28" s="4" t="s">
        <v>28</v>
      </c>
    </row>
  </sheetData>
  <mergeCells count="19">
    <mergeCell ref="B2:E2"/>
    <mergeCell ref="C6:E6"/>
    <mergeCell ref="B17:E17"/>
    <mergeCell ref="B23:E23"/>
    <mergeCell ref="C13:D13"/>
    <mergeCell ref="B19:E19"/>
    <mergeCell ref="B10:E10"/>
    <mergeCell ref="B3:E3"/>
    <mergeCell ref="C7:E7"/>
    <mergeCell ref="B22:E22"/>
    <mergeCell ref="C12:D12"/>
    <mergeCell ref="B18:E18"/>
    <mergeCell ref="C11:D11"/>
    <mergeCell ref="B21:E21"/>
    <mergeCell ref="C15:D15"/>
    <mergeCell ref="C14:D14"/>
    <mergeCell ref="B24:E24"/>
    <mergeCell ref="B5:E5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0"/>
  <sheetViews>
    <sheetView showGridLines="0" workbookViewId="0"/>
  </sheetViews>
  <sheetFormatPr defaultRowHeight="15" x14ac:dyDescent="0.25"/>
  <cols>
    <col min="1" max="1" width="3" customWidth="1"/>
    <col min="2" max="2" width="40" customWidth="1"/>
    <col min="3" max="8" width="15" customWidth="1"/>
    <col min="9" max="9" width="46" customWidth="1"/>
  </cols>
  <sheetData>
    <row r="2" spans="2:9" ht="27.95" customHeight="1" x14ac:dyDescent="0.25">
      <c r="B2" s="33" t="s">
        <v>29</v>
      </c>
      <c r="C2" s="32"/>
      <c r="D2" s="32"/>
      <c r="E2" s="32"/>
      <c r="F2" s="32"/>
      <c r="G2" s="32"/>
      <c r="H2" s="32"/>
      <c r="I2" s="32"/>
    </row>
    <row r="3" spans="2:9" ht="30" customHeight="1" x14ac:dyDescent="0.25">
      <c r="B3" s="36" t="s">
        <v>30</v>
      </c>
      <c r="C3" s="32"/>
      <c r="D3" s="32"/>
      <c r="E3" s="32"/>
      <c r="F3" s="32"/>
      <c r="G3" s="32"/>
      <c r="H3" s="32"/>
      <c r="I3" s="32"/>
    </row>
    <row r="5" spans="2:9" ht="21.95" customHeight="1" x14ac:dyDescent="0.25">
      <c r="B5" s="33" t="s">
        <v>31</v>
      </c>
      <c r="C5" s="32"/>
      <c r="D5" s="32"/>
      <c r="E5" s="32"/>
      <c r="F5" s="32"/>
      <c r="G5" s="32"/>
      <c r="H5" s="32"/>
      <c r="I5" s="32"/>
    </row>
    <row r="6" spans="2:9" x14ac:dyDescent="0.25">
      <c r="B6" s="43" t="s">
        <v>32</v>
      </c>
      <c r="C6" s="32"/>
      <c r="D6" s="32"/>
      <c r="E6" s="32"/>
      <c r="F6" s="32"/>
      <c r="G6" s="32"/>
      <c r="H6" s="32"/>
      <c r="I6" s="32"/>
    </row>
    <row r="7" spans="2:9" x14ac:dyDescent="0.25"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</row>
    <row r="8" spans="2:9" x14ac:dyDescent="0.25">
      <c r="B8" s="10" t="s">
        <v>41</v>
      </c>
      <c r="C8" s="11">
        <v>5.6849999999999998E-2</v>
      </c>
      <c r="D8" s="11">
        <v>4.4999999999999998E-2</v>
      </c>
      <c r="E8" s="12">
        <f t="shared" ref="E8:E15" si="0">C8-AVERAGE($C$8:$C$15)</f>
        <v>3.85625E-2</v>
      </c>
      <c r="F8" s="12">
        <f t="shared" ref="F8:F15" si="1">D8-AVERAGE($D$8:$D$15)</f>
        <v>2.9124999999999998E-2</v>
      </c>
      <c r="G8" s="13">
        <f t="shared" ref="G8:G15" si="2">E8*F8</f>
        <v>1.1231328125E-3</v>
      </c>
      <c r="H8" s="13">
        <f t="shared" ref="H8:H15" si="3">F8^2</f>
        <v>8.4826562499999984E-4</v>
      </c>
      <c r="I8" s="14"/>
    </row>
    <row r="9" spans="2:9" x14ac:dyDescent="0.25">
      <c r="B9" s="10" t="s">
        <v>42</v>
      </c>
      <c r="C9" s="11">
        <v>-3.4020000000000002E-2</v>
      </c>
      <c r="D9" s="11">
        <v>-2.8000000000000001E-2</v>
      </c>
      <c r="E9" s="12">
        <f t="shared" si="0"/>
        <v>-5.23075E-2</v>
      </c>
      <c r="F9" s="12">
        <f t="shared" si="1"/>
        <v>-4.3874999999999997E-2</v>
      </c>
      <c r="G9" s="13">
        <f t="shared" si="2"/>
        <v>2.2949915624999998E-3</v>
      </c>
      <c r="H9" s="13">
        <f t="shared" si="3"/>
        <v>1.9250156249999999E-3</v>
      </c>
      <c r="I9" s="14"/>
    </row>
    <row r="10" spans="2:9" x14ac:dyDescent="0.25">
      <c r="B10" s="10" t="s">
        <v>43</v>
      </c>
      <c r="C10" s="11">
        <v>7.2690000000000005E-2</v>
      </c>
      <c r="D10" s="11">
        <v>6.2E-2</v>
      </c>
      <c r="E10" s="12">
        <f t="shared" si="0"/>
        <v>5.4402500000000006E-2</v>
      </c>
      <c r="F10" s="12">
        <f t="shared" si="1"/>
        <v>4.6124999999999999E-2</v>
      </c>
      <c r="G10" s="13">
        <f t="shared" si="2"/>
        <v>2.5093153125000001E-3</v>
      </c>
      <c r="H10" s="13">
        <f t="shared" si="3"/>
        <v>2.1275156250000001E-3</v>
      </c>
      <c r="I10" s="14"/>
    </row>
    <row r="11" spans="2:9" x14ac:dyDescent="0.25">
      <c r="B11" s="10" t="s">
        <v>44</v>
      </c>
      <c r="C11" s="11">
        <v>6.0600000000000003E-3</v>
      </c>
      <c r="D11" s="11">
        <v>1.4999999999999999E-2</v>
      </c>
      <c r="E11" s="12">
        <f t="shared" si="0"/>
        <v>-1.2227499999999999E-2</v>
      </c>
      <c r="F11" s="12">
        <f t="shared" si="1"/>
        <v>-8.7500000000000078E-4</v>
      </c>
      <c r="G11" s="13">
        <f t="shared" si="2"/>
        <v>1.0699062500000008E-5</v>
      </c>
      <c r="H11" s="13">
        <f t="shared" si="3"/>
        <v>7.6562500000000135E-7</v>
      </c>
      <c r="I11" s="14"/>
    </row>
    <row r="12" spans="2:9" x14ac:dyDescent="0.25">
      <c r="B12" s="10" t="s">
        <v>45</v>
      </c>
      <c r="C12" s="11">
        <v>-2.9829999999999999E-2</v>
      </c>
      <c r="D12" s="11">
        <v>-4.8000000000000001E-2</v>
      </c>
      <c r="E12" s="12">
        <f t="shared" si="0"/>
        <v>-4.8117499999999994E-2</v>
      </c>
      <c r="F12" s="12">
        <f t="shared" si="1"/>
        <v>-6.3875000000000001E-2</v>
      </c>
      <c r="G12" s="13">
        <f t="shared" si="2"/>
        <v>3.0735053124999996E-3</v>
      </c>
      <c r="H12" s="13">
        <f t="shared" si="3"/>
        <v>4.0800156249999999E-3</v>
      </c>
      <c r="I12" s="14"/>
    </row>
    <row r="13" spans="2:9" x14ac:dyDescent="0.25">
      <c r="B13" s="10" t="s">
        <v>46</v>
      </c>
      <c r="C13" s="11">
        <v>2.7490000000000001E-2</v>
      </c>
      <c r="D13" s="11">
        <v>3.7999999999999999E-2</v>
      </c>
      <c r="E13" s="12">
        <f t="shared" si="0"/>
        <v>9.2025000000000023E-3</v>
      </c>
      <c r="F13" s="12">
        <f t="shared" si="1"/>
        <v>2.2124999999999999E-2</v>
      </c>
      <c r="G13" s="13">
        <f t="shared" si="2"/>
        <v>2.0360531250000004E-4</v>
      </c>
      <c r="H13" s="13">
        <f t="shared" si="3"/>
        <v>4.8951562499999993E-4</v>
      </c>
      <c r="I13" s="14"/>
    </row>
    <row r="14" spans="2:9" x14ac:dyDescent="0.25">
      <c r="B14" s="10" t="s">
        <v>47</v>
      </c>
      <c r="C14" s="11">
        <v>3.7299999999999998E-3</v>
      </c>
      <c r="D14" s="11">
        <v>-1.2E-2</v>
      </c>
      <c r="E14" s="12">
        <f t="shared" si="0"/>
        <v>-1.4557499999999998E-2</v>
      </c>
      <c r="F14" s="12">
        <f t="shared" si="1"/>
        <v>-2.7875E-2</v>
      </c>
      <c r="G14" s="13">
        <f t="shared" si="2"/>
        <v>4.0579031249999995E-4</v>
      </c>
      <c r="H14" s="13">
        <f t="shared" si="3"/>
        <v>7.7701562500000004E-4</v>
      </c>
      <c r="I14" s="14"/>
    </row>
    <row r="15" spans="2:9" x14ac:dyDescent="0.25">
      <c r="B15" s="10" t="s">
        <v>48</v>
      </c>
      <c r="C15" s="11">
        <v>4.333E-2</v>
      </c>
      <c r="D15" s="11">
        <v>5.5E-2</v>
      </c>
      <c r="E15" s="12">
        <f t="shared" si="0"/>
        <v>2.5042500000000002E-2</v>
      </c>
      <c r="F15" s="12">
        <f t="shared" si="1"/>
        <v>3.9125E-2</v>
      </c>
      <c r="G15" s="13">
        <f t="shared" si="2"/>
        <v>9.7978781249999998E-4</v>
      </c>
      <c r="H15" s="13">
        <f t="shared" si="3"/>
        <v>1.530765625E-3</v>
      </c>
      <c r="I15" s="14"/>
    </row>
    <row r="16" spans="2:9" x14ac:dyDescent="0.25">
      <c r="B16" s="15" t="s">
        <v>49</v>
      </c>
      <c r="C16" s="16"/>
      <c r="D16" s="16"/>
      <c r="E16" s="16"/>
      <c r="F16" s="16"/>
      <c r="G16" s="17">
        <f>SUM(G8:G15)</f>
        <v>1.06008275E-2</v>
      </c>
      <c r="H16" s="17">
        <f>SUM(H8:H15)</f>
        <v>1.1778874999999999E-2</v>
      </c>
      <c r="I16" s="14" t="s">
        <v>50</v>
      </c>
    </row>
    <row r="18" spans="2:9" x14ac:dyDescent="0.25">
      <c r="B18" s="41" t="s">
        <v>51</v>
      </c>
      <c r="C18" s="32"/>
      <c r="D18" s="32"/>
      <c r="E18" s="32"/>
      <c r="F18" s="32"/>
      <c r="G18" s="32"/>
      <c r="H18" s="32"/>
      <c r="I18" s="32"/>
    </row>
    <row r="19" spans="2:9" ht="30" x14ac:dyDescent="0.25">
      <c r="B19" s="1" t="s">
        <v>52</v>
      </c>
      <c r="C19" s="13">
        <f>G16/(8-1)</f>
        <v>1.5144039285714286E-3</v>
      </c>
      <c r="E19" s="14" t="s">
        <v>53</v>
      </c>
    </row>
    <row r="20" spans="2:9" x14ac:dyDescent="0.25">
      <c r="B20" s="1" t="s">
        <v>54</v>
      </c>
      <c r="C20" s="13">
        <f>H16/(8-1)</f>
        <v>1.6826964285714286E-3</v>
      </c>
      <c r="E20" s="14" t="s">
        <v>55</v>
      </c>
    </row>
    <row r="21" spans="2:9" ht="38.25" x14ac:dyDescent="0.25">
      <c r="B21" s="18" t="s">
        <v>56</v>
      </c>
      <c r="C21" s="3">
        <f>C19/C20</f>
        <v>0.8999864163597967</v>
      </c>
      <c r="E21" s="14" t="s">
        <v>57</v>
      </c>
    </row>
    <row r="22" spans="2:9" ht="38.25" x14ac:dyDescent="0.25">
      <c r="B22" s="1" t="s">
        <v>58</v>
      </c>
      <c r="C22" s="13">
        <f>_xlfn.COVARIANCE.S(C8:C15,D8:D15)</f>
        <v>1.5144039285714286E-3</v>
      </c>
      <c r="E22" s="14" t="s">
        <v>59</v>
      </c>
    </row>
    <row r="23" spans="2:9" ht="38.25" x14ac:dyDescent="0.25">
      <c r="B23" s="1" t="s">
        <v>60</v>
      </c>
      <c r="C23" s="13">
        <f>_xlfn.VAR.S(D8:D15)</f>
        <v>1.6826964285714286E-3</v>
      </c>
      <c r="E23" s="14" t="s">
        <v>61</v>
      </c>
    </row>
    <row r="24" spans="2:9" ht="38.25" x14ac:dyDescent="0.25">
      <c r="B24" s="1" t="s">
        <v>62</v>
      </c>
      <c r="C24" s="19">
        <f>SLOPE(C8:C15,D8:D15)</f>
        <v>0.8999864163597967</v>
      </c>
      <c r="E24" s="14" t="s">
        <v>63</v>
      </c>
    </row>
    <row r="25" spans="2:9" x14ac:dyDescent="0.25">
      <c r="B25" s="1" t="s">
        <v>64</v>
      </c>
      <c r="C25" s="19">
        <f>CORREL(C8:C15,D8:D15)</f>
        <v>0.94999957864098938</v>
      </c>
      <c r="E25" s="14" t="s">
        <v>65</v>
      </c>
    </row>
    <row r="27" spans="2:9" ht="21.95" customHeight="1" x14ac:dyDescent="0.25">
      <c r="B27" s="33" t="s">
        <v>66</v>
      </c>
      <c r="C27" s="32"/>
      <c r="D27" s="32"/>
      <c r="E27" s="32"/>
      <c r="F27" s="32"/>
      <c r="G27" s="32"/>
      <c r="H27" s="32"/>
      <c r="I27" s="32"/>
    </row>
    <row r="28" spans="2:9" x14ac:dyDescent="0.25">
      <c r="B28" s="41" t="s">
        <v>67</v>
      </c>
      <c r="C28" s="32"/>
      <c r="D28" s="32"/>
      <c r="E28" s="32"/>
      <c r="F28" s="32"/>
      <c r="G28" s="32"/>
      <c r="H28" s="32"/>
      <c r="I28" s="32"/>
    </row>
    <row r="29" spans="2:9" x14ac:dyDescent="0.25">
      <c r="B29" s="1" t="s">
        <v>68</v>
      </c>
      <c r="C29" s="20">
        <v>6.8000000000000005E-2</v>
      </c>
      <c r="E29" s="14" t="s">
        <v>69</v>
      </c>
    </row>
    <row r="30" spans="2:9" ht="25.5" x14ac:dyDescent="0.25">
      <c r="B30" s="1" t="s">
        <v>70</v>
      </c>
      <c r="C30" s="20">
        <v>7.0000000000000007E-2</v>
      </c>
      <c r="E30" s="14" t="s">
        <v>71</v>
      </c>
    </row>
    <row r="31" spans="2:9" x14ac:dyDescent="0.25">
      <c r="B31" s="1" t="s">
        <v>72</v>
      </c>
      <c r="C31" s="21">
        <v>1.4</v>
      </c>
      <c r="E31" s="14" t="s">
        <v>73</v>
      </c>
    </row>
    <row r="33" spans="2:9" ht="30" x14ac:dyDescent="0.25">
      <c r="B33" s="22" t="s">
        <v>74</v>
      </c>
      <c r="C33" s="22" t="s">
        <v>75</v>
      </c>
      <c r="D33" s="22" t="s">
        <v>76</v>
      </c>
      <c r="E33" s="39" t="s">
        <v>77</v>
      </c>
      <c r="F33" s="29"/>
      <c r="G33" s="39" t="s">
        <v>40</v>
      </c>
      <c r="H33" s="35"/>
      <c r="I33" s="29"/>
    </row>
    <row r="34" spans="2:9" x14ac:dyDescent="0.25">
      <c r="B34" s="1" t="s">
        <v>78</v>
      </c>
      <c r="C34" s="23">
        <f>C21</f>
        <v>0.8999864163597967</v>
      </c>
      <c r="D34" s="5">
        <f>C29+C34*C30</f>
        <v>0.13099904914518579</v>
      </c>
      <c r="E34" s="42" t="s">
        <v>79</v>
      </c>
      <c r="F34" s="29"/>
      <c r="G34" s="40" t="s">
        <v>80</v>
      </c>
      <c r="H34" s="35"/>
      <c r="I34" s="29"/>
    </row>
    <row r="35" spans="2:9" x14ac:dyDescent="0.25">
      <c r="B35" s="1" t="s">
        <v>81</v>
      </c>
      <c r="C35" s="23">
        <f>C31</f>
        <v>1.4</v>
      </c>
      <c r="D35" s="5">
        <f>C29+C35*C30</f>
        <v>0.16600000000000001</v>
      </c>
      <c r="E35" s="42" t="s">
        <v>82</v>
      </c>
      <c r="F35" s="29"/>
      <c r="G35" s="40" t="s">
        <v>83</v>
      </c>
      <c r="H35" s="35"/>
      <c r="I35" s="29"/>
    </row>
    <row r="36" spans="2:9" x14ac:dyDescent="0.25">
      <c r="B36" s="1" t="s">
        <v>84</v>
      </c>
      <c r="C36" s="23">
        <v>1</v>
      </c>
      <c r="D36" s="25">
        <f>C29+C36*C30</f>
        <v>0.13800000000000001</v>
      </c>
      <c r="E36" s="42" t="s">
        <v>85</v>
      </c>
      <c r="F36" s="29"/>
      <c r="G36" s="40" t="s">
        <v>86</v>
      </c>
      <c r="H36" s="35"/>
      <c r="I36" s="29"/>
    </row>
    <row r="37" spans="2:9" ht="38.25" x14ac:dyDescent="0.25">
      <c r="B37" s="1" t="s">
        <v>87</v>
      </c>
      <c r="C37" s="19">
        <f>0.67*C21+0.33*1</f>
        <v>0.9329908989610638</v>
      </c>
      <c r="E37" s="14" t="s">
        <v>88</v>
      </c>
    </row>
    <row r="39" spans="2:9" ht="21.95" customHeight="1" x14ac:dyDescent="0.25">
      <c r="B39" s="33" t="s">
        <v>89</v>
      </c>
      <c r="C39" s="32"/>
      <c r="D39" s="32"/>
      <c r="E39" s="32"/>
      <c r="F39" s="32"/>
      <c r="G39" s="32"/>
      <c r="H39" s="32"/>
      <c r="I39" s="32"/>
    </row>
    <row r="40" spans="2:9" x14ac:dyDescent="0.25">
      <c r="B40" s="43" t="s">
        <v>90</v>
      </c>
      <c r="C40" s="32"/>
      <c r="D40" s="32"/>
      <c r="E40" s="32"/>
      <c r="F40" s="32"/>
      <c r="G40" s="32"/>
      <c r="H40" s="32"/>
      <c r="I40" s="32"/>
    </row>
    <row r="41" spans="2:9" x14ac:dyDescent="0.25">
      <c r="B41" s="41" t="s">
        <v>67</v>
      </c>
      <c r="C41" s="32"/>
      <c r="D41" s="32"/>
      <c r="E41" s="32"/>
      <c r="F41" s="32"/>
      <c r="G41" s="32"/>
      <c r="H41" s="32"/>
      <c r="I41" s="32"/>
    </row>
    <row r="42" spans="2:9" ht="30" x14ac:dyDescent="0.25">
      <c r="B42" s="22" t="s">
        <v>74</v>
      </c>
      <c r="C42" s="22" t="s">
        <v>91</v>
      </c>
      <c r="D42" s="22" t="s">
        <v>75</v>
      </c>
      <c r="E42" s="22" t="s">
        <v>92</v>
      </c>
      <c r="F42" s="22" t="s">
        <v>93</v>
      </c>
      <c r="G42" s="39" t="s">
        <v>94</v>
      </c>
      <c r="H42" s="29"/>
      <c r="I42" s="22" t="s">
        <v>40</v>
      </c>
    </row>
    <row r="43" spans="2:9" x14ac:dyDescent="0.25">
      <c r="B43" s="24" t="s">
        <v>95</v>
      </c>
      <c r="C43" s="20">
        <v>0.3</v>
      </c>
      <c r="D43" s="21">
        <v>0.7</v>
      </c>
      <c r="E43" s="20">
        <v>0.15</v>
      </c>
      <c r="F43" s="25">
        <f>SQRT(E43^2-(D43*C47)^2)</f>
        <v>8.1387959797503198E-2</v>
      </c>
      <c r="G43" s="38">
        <f>C43^2*F43^2</f>
        <v>5.9615999999999977E-4</v>
      </c>
      <c r="H43" s="29"/>
      <c r="I43" s="14"/>
    </row>
    <row r="44" spans="2:9" x14ac:dyDescent="0.25">
      <c r="B44" s="24" t="s">
        <v>78</v>
      </c>
      <c r="C44" s="20">
        <v>0.4</v>
      </c>
      <c r="D44" s="21">
        <v>0.9</v>
      </c>
      <c r="E44" s="20">
        <v>0.18</v>
      </c>
      <c r="F44" s="25">
        <f>SQRT(E44^2-(D44*C47)^2)</f>
        <v>7.8460180983732114E-2</v>
      </c>
      <c r="G44" s="38">
        <f>C44^2*F44^2</f>
        <v>9.8496E-4</v>
      </c>
      <c r="H44" s="29"/>
      <c r="I44" s="14"/>
    </row>
    <row r="45" spans="2:9" x14ac:dyDescent="0.25">
      <c r="B45" s="24" t="s">
        <v>81</v>
      </c>
      <c r="C45" s="20">
        <v>0.3</v>
      </c>
      <c r="D45" s="21">
        <v>1.4</v>
      </c>
      <c r="E45" s="20">
        <v>0.28000000000000003</v>
      </c>
      <c r="F45" s="25">
        <f>SQRT(E45^2-(D45*C47)^2)</f>
        <v>0.12204917041913889</v>
      </c>
      <c r="G45" s="38">
        <f>C45^2*F45^2</f>
        <v>1.3406400000000006E-3</v>
      </c>
      <c r="H45" s="29"/>
      <c r="I45" s="14"/>
    </row>
    <row r="46" spans="2:9" x14ac:dyDescent="0.25">
      <c r="B46" s="1" t="s">
        <v>96</v>
      </c>
      <c r="C46" s="26">
        <v>10000000000</v>
      </c>
      <c r="E46" s="14" t="s">
        <v>97</v>
      </c>
    </row>
    <row r="47" spans="2:9" x14ac:dyDescent="0.25">
      <c r="B47" s="1" t="s">
        <v>98</v>
      </c>
      <c r="C47" s="20">
        <v>0.18</v>
      </c>
      <c r="E47" s="14" t="s">
        <v>99</v>
      </c>
    </row>
    <row r="48" spans="2:9" ht="25.5" x14ac:dyDescent="0.25">
      <c r="B48" s="1" t="s">
        <v>100</v>
      </c>
      <c r="C48" s="27">
        <v>7</v>
      </c>
      <c r="E48" s="14" t="s">
        <v>101</v>
      </c>
    </row>
    <row r="49" spans="2:9" ht="38.25" x14ac:dyDescent="0.25">
      <c r="B49" s="1" t="s">
        <v>102</v>
      </c>
      <c r="C49" s="27">
        <v>365</v>
      </c>
      <c r="E49" s="14" t="s">
        <v>103</v>
      </c>
    </row>
    <row r="50" spans="2:9" x14ac:dyDescent="0.25">
      <c r="B50" s="1" t="s">
        <v>104</v>
      </c>
      <c r="C50" s="20">
        <v>0.95</v>
      </c>
      <c r="E50" s="14" t="s">
        <v>105</v>
      </c>
    </row>
    <row r="52" spans="2:9" x14ac:dyDescent="0.25">
      <c r="B52" s="41" t="s">
        <v>106</v>
      </c>
      <c r="C52" s="32"/>
      <c r="D52" s="32"/>
      <c r="E52" s="32"/>
      <c r="F52" s="32"/>
      <c r="G52" s="32"/>
      <c r="H52" s="32"/>
      <c r="I52" s="32"/>
    </row>
    <row r="53" spans="2:9" ht="63.75" x14ac:dyDescent="0.25">
      <c r="B53" s="1" t="s">
        <v>107</v>
      </c>
      <c r="C53" s="19">
        <f>SUMPRODUCT(C43:C45,D43:D45)</f>
        <v>0.99</v>
      </c>
      <c r="E53" s="14" t="s">
        <v>108</v>
      </c>
    </row>
    <row r="54" spans="2:9" x14ac:dyDescent="0.25">
      <c r="B54" s="1" t="s">
        <v>109</v>
      </c>
      <c r="C54" s="25">
        <f>C53*C47</f>
        <v>0.1782</v>
      </c>
      <c r="E54" s="14" t="s">
        <v>110</v>
      </c>
    </row>
    <row r="55" spans="2:9" x14ac:dyDescent="0.25">
      <c r="B55" s="34" t="s">
        <v>111</v>
      </c>
      <c r="C55" s="35"/>
      <c r="D55" s="35"/>
      <c r="E55" s="29"/>
      <c r="I55" s="14" t="s">
        <v>112</v>
      </c>
    </row>
    <row r="56" spans="2:9" ht="51" x14ac:dyDescent="0.25">
      <c r="B56" s="1" t="s">
        <v>113</v>
      </c>
      <c r="C56" s="25">
        <f>SQRT(C54^2+SUM(G43:G45))</f>
        <v>0.18621761463406195</v>
      </c>
      <c r="E56" s="14" t="s">
        <v>114</v>
      </c>
    </row>
    <row r="57" spans="2:9" ht="30" x14ac:dyDescent="0.25">
      <c r="B57" s="1" t="s">
        <v>115</v>
      </c>
      <c r="C57" s="12">
        <f>C56*SQRT(C48/C49)</f>
        <v>2.578833759986059E-2</v>
      </c>
      <c r="E57" s="14" t="s">
        <v>116</v>
      </c>
    </row>
    <row r="58" spans="2:9" x14ac:dyDescent="0.25">
      <c r="B58" s="1" t="s">
        <v>117</v>
      </c>
      <c r="C58" s="19">
        <f>_xlfn.NORM.S.INV(C50)</f>
        <v>1.6448536269514715</v>
      </c>
      <c r="E58" s="14" t="s">
        <v>118</v>
      </c>
    </row>
    <row r="59" spans="2:9" ht="51" x14ac:dyDescent="0.25">
      <c r="B59" s="18" t="s">
        <v>119</v>
      </c>
      <c r="C59" s="6">
        <f>C46*C57*C58</f>
        <v>424180406.34179699</v>
      </c>
      <c r="E59" s="14" t="s">
        <v>120</v>
      </c>
    </row>
    <row r="60" spans="2:9" ht="25.5" x14ac:dyDescent="0.25">
      <c r="B60" s="1" t="s">
        <v>121</v>
      </c>
      <c r="C60" s="25">
        <f>C59/C46</f>
        <v>4.2418040634179699E-2</v>
      </c>
      <c r="E60" s="14" t="s">
        <v>122</v>
      </c>
    </row>
  </sheetData>
  <mergeCells count="24">
    <mergeCell ref="B2:I2"/>
    <mergeCell ref="G35:I35"/>
    <mergeCell ref="E34:F34"/>
    <mergeCell ref="B28:I28"/>
    <mergeCell ref="E36:F36"/>
    <mergeCell ref="G36:I36"/>
    <mergeCell ref="B6:I6"/>
    <mergeCell ref="B5:I5"/>
    <mergeCell ref="G43:H43"/>
    <mergeCell ref="E33:F33"/>
    <mergeCell ref="G42:H42"/>
    <mergeCell ref="B3:I3"/>
    <mergeCell ref="B55:E55"/>
    <mergeCell ref="G34:I34"/>
    <mergeCell ref="B27:I27"/>
    <mergeCell ref="G33:I33"/>
    <mergeCell ref="B18:I18"/>
    <mergeCell ref="E35:F35"/>
    <mergeCell ref="B52:I52"/>
    <mergeCell ref="B39:I39"/>
    <mergeCell ref="G45:H45"/>
    <mergeCell ref="B40:I40"/>
    <mergeCell ref="G44:H44"/>
    <mergeCell ref="B41:I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capm-beta-template.xlsx</dc:title>
  <dc:creator>stdsquare</dc:creator>
  <cp:lastModifiedBy>Nana Varian</cp:lastModifiedBy>
  <dcterms:created xsi:type="dcterms:W3CDTF">2026-08-14T17:20:21Z</dcterms:created>
  <dcterms:modified xsi:type="dcterms:W3CDTF">2026-08-14T17:20:28Z</dcterms:modified>
</cp:coreProperties>
</file>