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&quot;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5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3" fontId="4" fillId="6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4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4" fontId="6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BANK ATLAS MITRA — AGGREGATE CAPITAL &amp; STRESS TEST</t>
        </is>
      </c>
    </row>
    <row r="3">
      <c r="B3" s="2" t="inlineStr">
        <is>
          <t>Latihan P14 (studi kasus integratif): EL portofolio kredit Rp 10 T, VaR pasar SBN+valas, aggregate capital √777.200, stress severely adverse, dan CAR pasca-stress.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Bank Atlas Mitra</t>
        </is>
      </c>
      <c r="C7" s="6" t="inlineStr">
        <is>
          <t>Bank menengah: modal Rp 2 T, CAR 18%, kredit Rp 10 T, SBN+valas Rp 2 T, GI Rp 800 M/tahun.</t>
        </is>
      </c>
    </row>
    <row r="8">
      <c r="B8" s="5" t="inlineStr">
        <is>
          <t>EL kredit</t>
        </is>
      </c>
      <c r="C8" s="6" t="inlineStr">
        <is>
          <t>Σ PD×LGD×EAD empat segmen = Rp 134,5 M (EL rate 1,34%) — input provisioning &amp; pricing.</t>
        </is>
      </c>
    </row>
    <row r="9">
      <c r="B9" s="5" t="inlineStr">
        <is>
          <t>Agregasi</t>
        </is>
      </c>
      <c r="C9" s="6" t="inlineStr">
        <is>
          <t>K = √(640.000+10.000+14.400+48.000+57.600+7.200) = √777.200 ≈ Rp 881,6 M; simple sum Rp 1.020 M (hemat ~14%).</t>
        </is>
      </c>
    </row>
    <row r="10">
      <c r="B10" s="5" t="inlineStr">
        <is>
          <t>Stress severely adverse</t>
        </is>
      </c>
      <c r="C10" s="6" t="inlineStr">
        <is>
          <t>NPL ×2,5; yield +300 bps; rupiah −20%; PDB −3% → tambahan loss → CAR turun (deck: 18% → ~13,5%).</t>
        </is>
      </c>
    </row>
    <row r="12">
      <c r="B12" s="4" t="inlineStr">
        <is>
          <t>CARA PAKAI WORKBOOK</t>
        </is>
      </c>
    </row>
    <row r="13">
      <c r="B13" s="5" t="inlineStr">
        <is>
          <t>1. Blok 1–2</t>
        </is>
      </c>
      <c r="C13" s="6" t="inlineStr">
        <is>
          <t>Setup modal/CAR dan EL empat segmen kredit (input kuning) — semua EL dan EL rate hidup.</t>
        </is>
      </c>
    </row>
    <row r="14">
      <c r="B14" s="5" t="inlineStr">
        <is>
          <t>2. Blok 3–4</t>
        </is>
      </c>
      <c r="C14" s="6" t="inlineStr">
        <is>
          <t>VaR pasar baseline (duration SBN + shock valas, ρ=0,3) dan aggregate capital tiga kelas (√777.200).</t>
        </is>
      </c>
    </row>
    <row r="15">
      <c r="B15" s="5" t="inlineStr">
        <is>
          <t>3. Blok 5</t>
        </is>
      </c>
      <c r="C15" s="6" t="inlineStr">
        <is>
          <t>Skenario severely adverse — tambahan loss per kelas, CAR pasca-stress, status vs minimum 8% + CCB 2,5%, dan reverse break-even CAR 8%.</t>
        </is>
      </c>
    </row>
    <row r="17">
      <c r="B17" s="4" t="inlineStr">
        <is>
          <t>LEGENDA WARNA</t>
        </is>
      </c>
    </row>
    <row r="18">
      <c r="B18" s="7" t="inlineStr">
        <is>
          <t>Input (kuning muda)</t>
        </is>
      </c>
      <c r="C18" s="6" t="inlineStr">
        <is>
          <t>Sel kuning muda = Anda ubah (bilangan bulat/desimal/persen).</t>
        </is>
      </c>
    </row>
    <row r="19">
      <c r="B19" s="6" t="inlineStr">
        <is>
          <t>Formula hidup</t>
        </is>
      </c>
      <c r="C19" s="6" t="inlineStr">
        <is>
          <t>Sel hitam = dihitung otomatis (AVERAGE, STDEV.S, NORM.S.INV, MMULT, SQRT, ...). Jangan diketik ulang.</t>
        </is>
      </c>
    </row>
    <row r="20">
      <c r="B20" s="8" t="inlineStr">
        <is>
          <t>Output kunci</t>
        </is>
      </c>
      <c r="C20" s="6" t="inlineStr">
        <is>
          <t>Sel kuning berborder + tebal = hasil akhir latihan (blok OUTPUT).</t>
        </is>
      </c>
    </row>
    <row r="22">
      <c r="B22" s="4" t="inlineStr">
        <is>
          <t>ANGKA KUNCI (contoh pada deck)</t>
        </is>
      </c>
    </row>
    <row r="23">
      <c r="B23" s="9" t="inlineStr">
        <is>
          <t>EL segmen: 6,0 + 77,0 + 7,5 + 44,0 = Rp 134,5 M; EL rate = 1,34%.</t>
        </is>
      </c>
    </row>
    <row r="24">
      <c r="B24" s="9" t="inlineStr">
        <is>
          <t>VaR pasar baseline: SBN 100 (D=5, +200 bps) + valas 30 (−10%) dengan ρ=0,3 → terdiversifikasi ≈ Rp 112,7 M (deck ~110).</t>
        </is>
      </c>
    </row>
    <row r="25">
      <c r="B25" s="9" t="inlineStr">
        <is>
          <t>Aggregate: √777.200 ≈ Rp 881,6 M vs Rp 1.020 M simple sum — hemat ~13,6% (deck ~14%).</t>
        </is>
      </c>
    </row>
    <row r="26">
      <c r="B26" s="9" t="inlineStr">
        <is>
          <t>Stress: tambahan loss ≈ Rp 428 M (deck) → CAR 18% → ~13,5% (deck); formula hidup memberi ~13,8% — tetap di atas 10,5%.</t>
        </is>
      </c>
    </row>
    <row r="28">
      <c r="B28" s="3" t="inlineStr">
        <is>
          <t>Semua nilai dalam Rp miliar kecuali disebut lain. Eksposur valas 300 = setara ±USD 20 juta (kurs 15.000).</t>
        </is>
      </c>
    </row>
  </sheetData>
  <mergeCells count="11">
    <mergeCell ref="B6:C6"/>
    <mergeCell ref="B24:C24"/>
    <mergeCell ref="B2:C2"/>
    <mergeCell ref="B26:C26"/>
    <mergeCell ref="B25:C25"/>
    <mergeCell ref="B3:C3"/>
    <mergeCell ref="B28:C28"/>
    <mergeCell ref="B23:C23"/>
    <mergeCell ref="B22:C22"/>
    <mergeCell ref="B17:C1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8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ATLAS MITRA: EL, VaR PASAR, AGREGASI &amp; STRESS</t>
        </is>
      </c>
    </row>
    <row r="3">
      <c r="B3" s="2" t="inlineStr">
        <is>
          <t>Unit Rp miliar. Blok berturut: setup, EL kredit, VaR pasar, aggregate capital, severely adverse, reverse stress.</t>
        </is>
      </c>
    </row>
    <row r="5" ht="22" customHeight="1">
      <c r="B5" s="4" t="inlineStr">
        <is>
          <t>BLOK 1 — SETUP BANK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Modal (Rp miliar)</t>
        </is>
      </c>
      <c r="D7" s="12" t="n">
        <v>2000</v>
      </c>
      <c r="E7" s="13" t="inlineStr">
        <is>
          <t xml:space="preserve"> input manual</t>
        </is>
      </c>
      <c r="F7" s="13" t="inlineStr">
        <is>
          <t>Tier 1 + Tier 2 = Rp 2 T.</t>
        </is>
      </c>
    </row>
    <row r="8">
      <c r="B8" s="11" t="n">
        <v>2</v>
      </c>
      <c r="C8" s="6" t="inlineStr">
        <is>
          <t>CAR saat ini</t>
        </is>
      </c>
      <c r="D8" s="14" t="n">
        <v>0.18</v>
      </c>
      <c r="E8" s="13" t="inlineStr">
        <is>
          <t xml:space="preserve"> input manual</t>
        </is>
      </c>
      <c r="F8" s="13" t="inlineStr">
        <is>
          <t>18%.</t>
        </is>
      </c>
    </row>
    <row r="9">
      <c r="B9" s="11" t="n">
        <v>3</v>
      </c>
      <c r="C9" s="15" t="inlineStr">
        <is>
          <t>ATMR tersirat = Modal/CAR</t>
        </is>
      </c>
      <c r="D9" s="16">
        <f>D7/D8</f>
        <v/>
      </c>
      <c r="E9" s="13" t="inlineStr">
        <is>
          <t xml:space="preserve"> =D7/D8</t>
        </is>
      </c>
      <c r="F9" s="13" t="inlineStr">
        <is>
          <t>≈ Rp 11.111 M — dasar hitung CAR pasca-stress.</t>
        </is>
      </c>
    </row>
    <row r="11" ht="22" customHeight="1">
      <c r="B11" s="4" t="inlineStr">
        <is>
          <t>BLOK 2 — EXPECTED LOSS PORTOFOLIO KREDIT Rp 10 T (Rp miliar)</t>
        </is>
      </c>
    </row>
    <row r="12" ht="20" customHeight="1">
      <c r="B12" s="10" t="inlineStr">
        <is>
          <t>No.</t>
        </is>
      </c>
      <c r="C12" s="10" t="inlineStr">
        <is>
          <t>Segmen</t>
        </is>
      </c>
      <c r="D12" s="10" t="inlineStr">
        <is>
          <t>EAD (input)</t>
        </is>
      </c>
      <c r="E12" s="10" t="inlineStr">
        <is>
          <t>PD (input)</t>
        </is>
      </c>
      <c r="F12" s="10" t="inlineStr">
        <is>
          <t>LGD (input)</t>
        </is>
      </c>
    </row>
    <row r="13">
      <c r="B13" s="11" t="n">
        <v>1</v>
      </c>
      <c r="C13" s="6" t="inlineStr">
        <is>
          <t>Korporasi prime — EAD Rp miliar</t>
        </is>
      </c>
      <c r="D13" s="12" t="n">
        <v>3000</v>
      </c>
      <c r="E13" s="14" t="n">
        <v>0.005</v>
      </c>
      <c r="F13" s="14" t="n">
        <v>0.4</v>
      </c>
    </row>
    <row r="14">
      <c r="B14" s="11" t="n">
        <v>2</v>
      </c>
      <c r="C14" s="6" t="inlineStr">
        <is>
          <t>UMKM — EAD Rp miliar</t>
        </is>
      </c>
      <c r="D14" s="12" t="n">
        <v>4000</v>
      </c>
      <c r="E14" s="14" t="n">
        <v>0.035</v>
      </c>
      <c r="F14" s="14" t="n">
        <v>0.55</v>
      </c>
    </row>
    <row r="15">
      <c r="B15" s="11" t="n">
        <v>3</v>
      </c>
      <c r="C15" s="6" t="inlineStr">
        <is>
          <t>KPR — EAD Rp miliar</t>
        </is>
      </c>
      <c r="D15" s="12" t="n">
        <v>2000</v>
      </c>
      <c r="E15" s="14" t="n">
        <v>0.015</v>
      </c>
      <c r="F15" s="14" t="n">
        <v>0.25</v>
      </c>
    </row>
    <row r="16">
      <c r="B16" s="11" t="n">
        <v>4</v>
      </c>
      <c r="C16" s="6" t="inlineStr">
        <is>
          <t>KTA/Kartu — EAD Rp miliar</t>
        </is>
      </c>
      <c r="D16" s="12" t="n">
        <v>1000</v>
      </c>
      <c r="E16" s="14" t="n">
        <v>0.055</v>
      </c>
      <c r="F16" s="14" t="n">
        <v>0.8</v>
      </c>
    </row>
    <row r="18">
      <c r="B18" s="11" t="n">
        <v>5</v>
      </c>
      <c r="C18" s="6" t="inlineStr">
        <is>
          <t>EL Korporasi prime</t>
        </is>
      </c>
      <c r="D18" s="17">
        <f>D13*E13*F13</f>
        <v/>
      </c>
      <c r="E18" s="13" t="inlineStr">
        <is>
          <t xml:space="preserve"> =D13*E13*F13</t>
        </is>
      </c>
      <c r="F18" s="13" t="inlineStr">
        <is>
          <t>3.000 × 0,5% × 40% = 6,0.</t>
        </is>
      </c>
    </row>
    <row r="19">
      <c r="B19" s="11" t="n">
        <v>6</v>
      </c>
      <c r="C19" s="6" t="inlineStr">
        <is>
          <t>EL UMKM</t>
        </is>
      </c>
      <c r="D19" s="17">
        <f>D14*E14*F14</f>
        <v/>
      </c>
      <c r="E19" s="13" t="inlineStr">
        <is>
          <t xml:space="preserve"> =D14*E14*F14</t>
        </is>
      </c>
      <c r="F19" s="13" t="inlineStr">
        <is>
          <t>4.000 × 3,5% × 55% = 77,0 — EL rate 1,9%.</t>
        </is>
      </c>
    </row>
    <row r="20">
      <c r="B20" s="11" t="n">
        <v>7</v>
      </c>
      <c r="C20" s="6" t="inlineStr">
        <is>
          <t>EL KPR</t>
        </is>
      </c>
      <c r="D20" s="17">
        <f>D15*E15*F15</f>
        <v/>
      </c>
      <c r="E20" s="13" t="inlineStr">
        <is>
          <t xml:space="preserve"> =D15*E15*F15</t>
        </is>
      </c>
      <c r="F20" s="13" t="inlineStr">
        <is>
          <t>2.000 × 1,5% × 25% = 7,5.</t>
        </is>
      </c>
    </row>
    <row r="21">
      <c r="B21" s="11" t="n">
        <v>8</v>
      </c>
      <c r="C21" s="6" t="inlineStr">
        <is>
          <t>EL KTA/Kartu</t>
        </is>
      </c>
      <c r="D21" s="17">
        <f>D16*E16*F16</f>
        <v/>
      </c>
      <c r="E21" s="13" t="inlineStr">
        <is>
          <t xml:space="preserve"> =D16*E16*F16</t>
        </is>
      </c>
      <c r="F21" s="13" t="inlineStr">
        <is>
          <t>1.000 × 5,5% × 80% = 44,0 — EL rate 4,4%.</t>
        </is>
      </c>
    </row>
    <row r="23" ht="22" customHeight="1">
      <c r="B23" s="4" t="inlineStr">
        <is>
          <t>OUTPUT — EL TOTAL</t>
        </is>
      </c>
    </row>
    <row r="24">
      <c r="B24" s="11" t="n">
        <v>9</v>
      </c>
      <c r="C24" s="15" t="inlineStr">
        <is>
          <t>Total EL (Rp miliar)</t>
        </is>
      </c>
      <c r="D24" s="18">
        <f>D18+D19+D20+D21</f>
        <v/>
      </c>
      <c r="E24" s="13" t="inlineStr">
        <is>
          <t xml:space="preserve"> =SUM(D18:D21)</t>
        </is>
      </c>
      <c r="F24" s="13" t="inlineStr">
        <is>
          <t>Rp 134,5 M ≈ Rp 135 M.</t>
        </is>
      </c>
    </row>
    <row r="25">
      <c r="B25" s="11" t="n">
        <v>10</v>
      </c>
      <c r="C25" s="15" t="inlineStr">
        <is>
          <t>EL rate portofolio</t>
        </is>
      </c>
      <c r="D25" s="19">
        <f>D24/SUM(D13:D16)</f>
        <v/>
      </c>
      <c r="E25" s="13" t="inlineStr">
        <is>
          <t xml:space="preserve"> =D24/SUM(D13:D16)</t>
        </is>
      </c>
      <c r="F25" s="13" t="inlineStr">
        <is>
          <t>1,34%/tahun — bervariasi 22× antar segmen.</t>
        </is>
      </c>
    </row>
    <row r="27" ht="22" customHeight="1">
      <c r="B27" s="4" t="inlineStr">
        <is>
          <t>BLOK 3 — VaR PASAR BASELINE: SBN + VALAS (Rp miliar)</t>
        </is>
      </c>
    </row>
    <row r="28" ht="20" customHeight="1">
      <c r="B28" s="10" t="inlineStr">
        <is>
          <t>No.</t>
        </is>
      </c>
      <c r="C28" s="10" t="inlineStr">
        <is>
          <t>Langkah</t>
        </is>
      </c>
      <c r="D28" s="10" t="inlineStr">
        <is>
          <t>Nilai</t>
        </is>
      </c>
      <c r="E28" s="10" t="inlineStr">
        <is>
          <t>Formula Excel</t>
        </is>
      </c>
      <c r="F28" s="10" t="inlineStr">
        <is>
          <t>Catatan</t>
        </is>
      </c>
    </row>
    <row r="29">
      <c r="B29" s="11" t="n">
        <v>1</v>
      </c>
      <c r="C29" s="6" t="inlineStr">
        <is>
          <t>Portofolio SBN (Rp miliar)</t>
        </is>
      </c>
      <c r="D29" s="12" t="n">
        <v>2000</v>
      </c>
      <c r="E29" s="13" t="inlineStr">
        <is>
          <t xml:space="preserve"> input manual</t>
        </is>
      </c>
      <c r="F29" s="13" t="inlineStr">
        <is>
          <t>Treasury.</t>
        </is>
      </c>
    </row>
    <row r="30">
      <c r="B30" s="11" t="n">
        <v>2</v>
      </c>
      <c r="C30" s="6" t="inlineStr">
        <is>
          <t>Duration SBN D (tahun)</t>
        </is>
      </c>
      <c r="D30" s="12" t="n">
        <v>5</v>
      </c>
      <c r="E30" s="13" t="inlineStr">
        <is>
          <t xml:space="preserve"> input manual</t>
        </is>
      </c>
      <c r="F30" s="13" t="inlineStr"/>
    </row>
    <row r="31">
      <c r="B31" s="11" t="n">
        <v>3</v>
      </c>
      <c r="C31" s="6" t="inlineStr">
        <is>
          <t>Shock yield baseline (bps)</t>
        </is>
      </c>
      <c r="D31" s="12" t="n">
        <v>200</v>
      </c>
      <c r="E31" s="13" t="inlineStr">
        <is>
          <t xml:space="preserve"> input manual</t>
        </is>
      </c>
      <c r="F31" s="13" t="inlineStr">
        <is>
          <t>+200 bps (2013-like).</t>
        </is>
      </c>
    </row>
    <row r="32">
      <c r="B32" s="11" t="n">
        <v>4</v>
      </c>
      <c r="C32" s="6" t="inlineStr">
        <is>
          <t>VaR SBN = D × Δy × V</t>
        </is>
      </c>
      <c r="D32" s="20">
        <f>-D30*(D31/10000)*D29</f>
        <v/>
      </c>
      <c r="E32" s="13" t="inlineStr">
        <is>
          <t xml:space="preserve"> =-D30*(D31/10000)*D29</t>
        </is>
      </c>
      <c r="F32" s="13" t="inlineStr">
        <is>
          <t>5 × 2% × 2.000 = Rp 100 M.</t>
        </is>
      </c>
    </row>
    <row r="33">
      <c r="B33" s="11" t="n">
        <v>5</v>
      </c>
      <c r="C33" s="6" t="inlineStr">
        <is>
          <t>Eksposur valas (Rp miliar)</t>
        </is>
      </c>
      <c r="D33" s="12" t="n">
        <v>300</v>
      </c>
      <c r="E33" s="13" t="inlineStr">
        <is>
          <t xml:space="preserve"> input manual</t>
        </is>
      </c>
      <c r="F33" s="13" t="inlineStr">
        <is>
          <t>±USD 20 jt; deck menulis 'USD 200 M'.</t>
        </is>
      </c>
    </row>
    <row r="34">
      <c r="B34" s="11" t="n">
        <v>6</v>
      </c>
      <c r="C34" s="6" t="inlineStr">
        <is>
          <t>Shock rupiah baseline</t>
        </is>
      </c>
      <c r="D34" s="14" t="n">
        <v>-0.1</v>
      </c>
      <c r="E34" s="13" t="inlineStr">
        <is>
          <t xml:space="preserve"> input manual</t>
        </is>
      </c>
      <c r="F34" s="13" t="inlineStr">
        <is>
          <t>−10% (2013-like).</t>
        </is>
      </c>
    </row>
    <row r="35">
      <c r="B35" s="11" t="n">
        <v>7</v>
      </c>
      <c r="C35" s="6" t="inlineStr">
        <is>
          <t>VaR valas = |shock| × eksposur</t>
        </is>
      </c>
      <c r="D35" s="20">
        <f>-D34*D33</f>
        <v/>
      </c>
      <c r="E35" s="13" t="inlineStr">
        <is>
          <t xml:space="preserve"> =-D34*D33</t>
        </is>
      </c>
      <c r="F35" s="13" t="inlineStr">
        <is>
          <t>10% × 300 = Rp 30 M.</t>
        </is>
      </c>
    </row>
    <row r="36">
      <c r="B36" s="11" t="n">
        <v>8</v>
      </c>
      <c r="C36" s="6" t="inlineStr">
        <is>
          <t>Korelasi SBN-valas ρ</t>
        </is>
      </c>
      <c r="D36" s="21" t="n">
        <v>0.3</v>
      </c>
      <c r="E36" s="13" t="inlineStr">
        <is>
          <t xml:space="preserve"> input manual</t>
        </is>
      </c>
      <c r="F36" s="13" t="inlineStr"/>
    </row>
    <row r="38" ht="22" customHeight="1">
      <c r="B38" s="4" t="inlineStr">
        <is>
          <t>OUTPUT — VaR PASAR TERDIVERSIFIKASI</t>
        </is>
      </c>
    </row>
    <row r="39">
      <c r="B39" s="11" t="n">
        <v>9</v>
      </c>
      <c r="C39" s="15" t="inlineStr">
        <is>
          <t>VaR pasar total (ρ=0,3)</t>
        </is>
      </c>
      <c r="D39" s="22">
        <f>SQRT(D32^2+D35^2+2*D36*D32*D35)</f>
        <v/>
      </c>
      <c r="E39" s="13" t="inlineStr">
        <is>
          <t xml:space="preserve"> =SQRT(V1^2+V2^2+2*rho*V1*V2)</t>
        </is>
      </c>
      <c r="F39" s="13" t="inlineStr">
        <is>
          <t>≈ Rp 112,7 M (deck ~Rp 110 M).</t>
        </is>
      </c>
    </row>
    <row r="40">
      <c r="B40" s="11" t="n">
        <v>10</v>
      </c>
      <c r="C40" s="6" t="inlineStr">
        <is>
          <t>Simple sum (tanpa diversifikasi)</t>
        </is>
      </c>
      <c r="D40" s="20">
        <f>D32+D35</f>
        <v/>
      </c>
      <c r="E40" s="13" t="inlineStr">
        <is>
          <t xml:space="preserve"> =D32+D35</t>
        </is>
      </c>
      <c r="F40" s="13" t="inlineStr">
        <is>
          <t>Rp 130 M — penghematan diversifikasi.</t>
        </is>
      </c>
    </row>
    <row r="42" ht="22" customHeight="1">
      <c r="B42" s="4" t="inlineStr">
        <is>
          <t>BLOK 4 — AGGREGATE CAPITAL 3 KELAS (ρ = 0,3)</t>
        </is>
      </c>
    </row>
    <row r="43" ht="20" customHeight="1">
      <c r="B43" s="10" t="inlineStr">
        <is>
          <t>No.</t>
        </is>
      </c>
      <c r="C43" s="10" t="inlineStr">
        <is>
          <t>Langkah</t>
        </is>
      </c>
      <c r="D43" s="10" t="inlineStr">
        <is>
          <t>Nilai</t>
        </is>
      </c>
      <c r="E43" s="10" t="inlineStr">
        <is>
          <t>Formula Excel</t>
        </is>
      </c>
      <c r="F43" s="10" t="inlineStr">
        <is>
          <t>Catatan</t>
        </is>
      </c>
    </row>
    <row r="44">
      <c r="B44" s="11" t="n">
        <v>1</v>
      </c>
      <c r="C44" s="6" t="inlineStr">
        <is>
          <t>Modal Kredit (Rp miliar)</t>
        </is>
      </c>
      <c r="D44" s="12" t="n">
        <v>800</v>
      </c>
      <c r="E44" s="13" t="inlineStr">
        <is>
          <t xml:space="preserve"> input manual</t>
        </is>
      </c>
      <c r="F44" s="13" t="inlineStr">
        <is>
          <t>IRB.</t>
        </is>
      </c>
    </row>
    <row r="45">
      <c r="B45" s="11" t="n">
        <v>2</v>
      </c>
      <c r="C45" s="6" t="inlineStr">
        <is>
          <t>Modal Pasar (Rp miliar)</t>
        </is>
      </c>
      <c r="D45" s="12" t="n">
        <v>100</v>
      </c>
      <c r="E45" s="13" t="inlineStr">
        <is>
          <t xml:space="preserve"> input manual</t>
        </is>
      </c>
      <c r="F45" s="13" t="inlineStr">
        <is>
          <t>VaR.</t>
        </is>
      </c>
    </row>
    <row r="46">
      <c r="B46" s="11" t="n">
        <v>3</v>
      </c>
      <c r="C46" s="6" t="inlineStr">
        <is>
          <t>Modal Op-Risk (Rp miliar)</t>
        </is>
      </c>
      <c r="D46" s="12" t="n">
        <v>120</v>
      </c>
      <c r="E46" s="13" t="inlineStr">
        <is>
          <t xml:space="preserve"> input manual</t>
        </is>
      </c>
      <c r="F46" s="13" t="inlineStr">
        <is>
          <t>SA = 15% × GI Rp 800 M.</t>
        </is>
      </c>
    </row>
    <row r="47">
      <c r="B47" s="11" t="n">
        <v>4</v>
      </c>
      <c r="C47" s="6" t="inlineStr">
        <is>
          <t>Korelasi antar kelas ρ</t>
        </is>
      </c>
      <c r="D47" s="21" t="n">
        <v>0.3</v>
      </c>
      <c r="E47" s="13" t="inlineStr">
        <is>
          <t xml:space="preserve"> input manual</t>
        </is>
      </c>
      <c r="F47" s="13" t="inlineStr"/>
    </row>
    <row r="48">
      <c r="B48" s="11" t="n">
        <v>5</v>
      </c>
      <c r="C48" s="6" t="inlineStr">
        <is>
          <t>Varians Kredit</t>
        </is>
      </c>
      <c r="D48" s="23">
        <f>D44^2</f>
        <v/>
      </c>
      <c r="E48" s="13" t="inlineStr">
        <is>
          <t xml:space="preserve"> =D44^2</t>
        </is>
      </c>
      <c r="F48" s="13" t="inlineStr">
        <is>
          <t>640.000.</t>
        </is>
      </c>
    </row>
    <row r="49">
      <c r="B49" s="11" t="n">
        <v>6</v>
      </c>
      <c r="C49" s="6" t="inlineStr">
        <is>
          <t>Varians Pasar</t>
        </is>
      </c>
      <c r="D49" s="23">
        <f>D45^2</f>
        <v/>
      </c>
      <c r="E49" s="13" t="inlineStr">
        <is>
          <t xml:space="preserve"> =D45^2</t>
        </is>
      </c>
      <c r="F49" s="13" t="inlineStr">
        <is>
          <t>10.000.</t>
        </is>
      </c>
    </row>
    <row r="50">
      <c r="B50" s="11" t="n">
        <v>7</v>
      </c>
      <c r="C50" s="6" t="inlineStr">
        <is>
          <t>Varians Op</t>
        </is>
      </c>
      <c r="D50" s="23">
        <f>D46^2</f>
        <v/>
      </c>
      <c r="E50" s="13" t="inlineStr">
        <is>
          <t xml:space="preserve"> =D46^2</t>
        </is>
      </c>
      <c r="F50" s="13" t="inlineStr">
        <is>
          <t>14.400.</t>
        </is>
      </c>
    </row>
    <row r="51">
      <c r="B51" s="11" t="n">
        <v>8</v>
      </c>
      <c r="C51" s="6" t="inlineStr">
        <is>
          <t>Cross K-M</t>
        </is>
      </c>
      <c r="D51" s="23">
        <f>2*D44*D45*D47</f>
        <v/>
      </c>
      <c r="E51" s="13" t="inlineStr">
        <is>
          <t xml:space="preserve"> =2*D44*D45*D47</t>
        </is>
      </c>
      <c r="F51" s="13" t="inlineStr">
        <is>
          <t>48.000.</t>
        </is>
      </c>
    </row>
    <row r="52">
      <c r="B52" s="11" t="n">
        <v>9</v>
      </c>
      <c r="C52" s="6" t="inlineStr">
        <is>
          <t>Cross K-O</t>
        </is>
      </c>
      <c r="D52" s="23">
        <f>2*D44*D46*D47</f>
        <v/>
      </c>
      <c r="E52" s="13" t="inlineStr">
        <is>
          <t xml:space="preserve"> =2*D44*D46*D47</t>
        </is>
      </c>
      <c r="F52" s="13" t="inlineStr">
        <is>
          <t>57.600.</t>
        </is>
      </c>
    </row>
    <row r="53">
      <c r="B53" s="11" t="n">
        <v>10</v>
      </c>
      <c r="C53" s="6" t="inlineStr">
        <is>
          <t>Cross M-O</t>
        </is>
      </c>
      <c r="D53" s="23">
        <f>2*D45*D46*D47</f>
        <v/>
      </c>
      <c r="E53" s="13" t="inlineStr">
        <is>
          <t xml:space="preserve"> =2*D45*D46*D47</t>
        </is>
      </c>
      <c r="F53" s="13" t="inlineStr">
        <is>
          <t>7.200.</t>
        </is>
      </c>
    </row>
    <row r="54">
      <c r="B54" s="11" t="n">
        <v>11</v>
      </c>
      <c r="C54" s="6" t="inlineStr">
        <is>
          <t>Total varians</t>
        </is>
      </c>
      <c r="D54" s="23">
        <f>D48+D49+D50+D51+D52+D53</f>
        <v/>
      </c>
      <c r="E54" s="13" t="inlineStr">
        <is>
          <t xml:space="preserve"> =SUM(D48:D53)</t>
        </is>
      </c>
      <c r="F54" s="13" t="inlineStr">
        <is>
          <t>640.000+10.000+14.400+48.000+57.600+7.200 = 777.200.</t>
        </is>
      </c>
    </row>
    <row r="56" ht="22" customHeight="1">
      <c r="B56" s="4" t="inlineStr">
        <is>
          <t>OUTPUT — AGGREGATE CAPITAL</t>
        </is>
      </c>
    </row>
    <row r="57">
      <c r="B57" s="11" t="n">
        <v>12</v>
      </c>
      <c r="C57" s="15" t="inlineStr">
        <is>
          <t>Aggregate capital √777.200 (Rp miliar)</t>
        </is>
      </c>
      <c r="D57" s="18">
        <f>SQRT(D54)</f>
        <v/>
      </c>
      <c r="E57" s="13" t="inlineStr">
        <is>
          <t xml:space="preserve"> =SQRT(D54)</t>
        </is>
      </c>
      <c r="F57" s="13" t="inlineStr">
        <is>
          <t>≈ Rp 881,6 M (deck Rp 882 M).</t>
        </is>
      </c>
    </row>
    <row r="58">
      <c r="B58" s="11" t="n">
        <v>13</v>
      </c>
      <c r="C58" s="6" t="inlineStr">
        <is>
          <t>Simple sum (Rp miliar)</t>
        </is>
      </c>
      <c r="D58" s="17">
        <f>D44+D45+D46</f>
        <v/>
      </c>
      <c r="E58" s="13" t="inlineStr">
        <is>
          <t xml:space="preserve"> =D44+D45+D46</t>
        </is>
      </c>
      <c r="F58" s="13" t="inlineStr">
        <is>
          <t>Rp 1.020 M.</t>
        </is>
      </c>
    </row>
    <row r="59">
      <c r="B59" s="11" t="n">
        <v>14</v>
      </c>
      <c r="C59" s="15" t="inlineStr">
        <is>
          <t>Penghematan diversifikasi</t>
        </is>
      </c>
      <c r="D59" s="19">
        <f>(D58-D57)/D58</f>
        <v/>
      </c>
      <c r="E59" s="13" t="inlineStr">
        <is>
          <t xml:space="preserve"> =(D58-D57)/D58</t>
        </is>
      </c>
      <c r="F59" s="13" t="inlineStr">
        <is>
          <t>≈ 13,6% (deck ~14%) — buffer modal aktual Rp 2.000 M sangat kuat.</t>
        </is>
      </c>
    </row>
    <row r="61" ht="22" customHeight="1">
      <c r="B61" s="4" t="inlineStr">
        <is>
          <t>BLOK 5 — STRESS SEVERELY ADVERSE (NPL ×2,5; YIELD +300; RUPIAH −20%)</t>
        </is>
      </c>
    </row>
    <row r="62" ht="20" customHeight="1">
      <c r="B62" s="10" t="inlineStr">
        <is>
          <t>No.</t>
        </is>
      </c>
      <c r="C62" s="10" t="inlineStr">
        <is>
          <t>Langkah</t>
        </is>
      </c>
      <c r="D62" s="10" t="inlineStr">
        <is>
          <t>Nilai</t>
        </is>
      </c>
      <c r="E62" s="10" t="inlineStr">
        <is>
          <t>Formula Excel</t>
        </is>
      </c>
      <c r="F62" s="10" t="inlineStr">
        <is>
          <t>Catatan</t>
        </is>
      </c>
    </row>
    <row r="63">
      <c r="B63" s="11" t="n">
        <v>1</v>
      </c>
      <c r="C63" s="6" t="inlineStr">
        <is>
          <t>Pengali NPL / EL</t>
        </is>
      </c>
      <c r="D63" s="21" t="n">
        <v>2.5</v>
      </c>
      <c r="E63" s="13" t="inlineStr">
        <is>
          <t xml:space="preserve"> input manual</t>
        </is>
      </c>
      <c r="F63" s="13" t="inlineStr">
        <is>
          <t>NPL ×2,5.</t>
        </is>
      </c>
    </row>
    <row r="64">
      <c r="B64" s="11" t="n">
        <v>2</v>
      </c>
      <c r="C64" s="6" t="inlineStr">
        <is>
          <t>Shock yield stress (bps)</t>
        </is>
      </c>
      <c r="D64" s="12" t="n">
        <v>300</v>
      </c>
      <c r="E64" s="13" t="inlineStr">
        <is>
          <t xml:space="preserve"> input manual</t>
        </is>
      </c>
      <c r="F64" s="13" t="inlineStr">
        <is>
          <t>+300 bps.</t>
        </is>
      </c>
    </row>
    <row r="65">
      <c r="B65" s="11" t="n">
        <v>3</v>
      </c>
      <c r="C65" s="6" t="inlineStr">
        <is>
          <t>Shock rupiah stress</t>
        </is>
      </c>
      <c r="D65" s="14" t="n">
        <v>-0.2</v>
      </c>
      <c r="E65" s="13" t="inlineStr">
        <is>
          <t xml:space="preserve"> input manual</t>
        </is>
      </c>
      <c r="F65" s="13" t="inlineStr">
        <is>
          <t>−20%.</t>
        </is>
      </c>
    </row>
    <row r="66">
      <c r="B66" s="11" t="n">
        <v>4</v>
      </c>
      <c r="C66" s="6" t="inlineStr">
        <is>
          <t>Op-risk pengali (mean → stress)</t>
        </is>
      </c>
      <c r="D66" s="21" t="n">
        <v>3.2</v>
      </c>
      <c r="E66" s="13" t="inlineStr">
        <is>
          <t xml:space="preserve"> input manual</t>
        </is>
      </c>
      <c r="F66" s="13" t="inlineStr">
        <is>
          <t>Rp 25 M → Rp 80 M (procyclical).</t>
        </is>
      </c>
    </row>
    <row r="67">
      <c r="B67" s="11" t="n">
        <v>5</v>
      </c>
      <c r="C67" s="6" t="inlineStr">
        <is>
          <t>EL kredit stress (Rp miliar)</t>
        </is>
      </c>
      <c r="D67" s="17">
        <f>D24*D63</f>
        <v/>
      </c>
      <c r="E67" s="13" t="inlineStr">
        <is>
          <t xml:space="preserve"> =D24*D63</t>
        </is>
      </c>
      <c r="F67" s="13" t="inlineStr">
        <is>
          <t>134,5 × 2,5 ≈ 336 (deck ~338).</t>
        </is>
      </c>
    </row>
    <row r="68">
      <c r="B68" s="11" t="n">
        <v>6</v>
      </c>
      <c r="C68" s="6" t="inlineStr">
        <is>
          <t>ΔEL kredit</t>
        </is>
      </c>
      <c r="D68" s="17">
        <f>D67-D24</f>
        <v/>
      </c>
      <c r="E68" s="13" t="inlineStr">
        <is>
          <t xml:space="preserve"> =D67-D24</t>
        </is>
      </c>
      <c r="F68" s="13" t="inlineStr">
        <is>
          <t>≈ +201 (deck +203).</t>
        </is>
      </c>
    </row>
    <row r="69">
      <c r="B69" s="11" t="n">
        <v>7</v>
      </c>
      <c r="C69" s="6" t="inlineStr">
        <is>
          <t>VaR SBN stress</t>
        </is>
      </c>
      <c r="D69" s="20">
        <f>-D30*(D64/10000)*D29</f>
        <v/>
      </c>
      <c r="E69" s="13" t="inlineStr">
        <is>
          <t xml:space="preserve"> =-D30*(D64/10000)*D29</t>
        </is>
      </c>
      <c r="F69" s="13" t="inlineStr">
        <is>
          <t>5 × 3% × 2.000 = Rp 300 M.</t>
        </is>
      </c>
    </row>
    <row r="70">
      <c r="B70" s="11" t="n">
        <v>8</v>
      </c>
      <c r="C70" s="6" t="inlineStr">
        <is>
          <t>VaR valas stress</t>
        </is>
      </c>
      <c r="D70" s="20">
        <f>-D65*D33</f>
        <v/>
      </c>
      <c r="E70" s="13" t="inlineStr">
        <is>
          <t xml:space="preserve"> =-D65*D33</t>
        </is>
      </c>
      <c r="F70" s="13" t="inlineStr">
        <is>
          <t>20% × 300 = Rp 60 M.</t>
        </is>
      </c>
    </row>
    <row r="71">
      <c r="B71" s="11" t="n">
        <v>9</v>
      </c>
      <c r="C71" s="6" t="inlineStr">
        <is>
          <t>VaR pasar stress (ρ=0,3)</t>
        </is>
      </c>
      <c r="D71" s="20">
        <f>SQRT(D69^2+D70^2+2*D36*D69*D70)</f>
        <v/>
      </c>
      <c r="E71" s="13" t="inlineStr">
        <is>
          <t xml:space="preserve"> =SQRT(V1^2+V2^2+2*rho*V1*V2)</t>
        </is>
      </c>
      <c r="F71" s="13" t="inlineStr">
        <is>
          <t>≈ Rp 323 M.</t>
        </is>
      </c>
    </row>
    <row r="72">
      <c r="B72" s="11" t="n">
        <v>10</v>
      </c>
      <c r="C72" s="6" t="inlineStr">
        <is>
          <t>ΔVaR pasar</t>
        </is>
      </c>
      <c r="D72" s="20">
        <f>D71-D39</f>
        <v/>
      </c>
      <c r="E72" s="13" t="inlineStr">
        <is>
          <t xml:space="preserve"> =D71-D39</t>
        </is>
      </c>
      <c r="F72" s="13" t="inlineStr">
        <is>
          <t>≈ +210 (deck +170).</t>
        </is>
      </c>
    </row>
    <row r="73">
      <c r="B73" s="11" t="n">
        <v>11</v>
      </c>
      <c r="C73" s="6" t="inlineStr">
        <is>
          <t>Op-risk stress (Rp miliar)</t>
        </is>
      </c>
      <c r="D73" s="17">
        <f>25*D66</f>
        <v/>
      </c>
      <c r="E73" s="13" t="inlineStr">
        <is>
          <t xml:space="preserve"> =25*D66</t>
        </is>
      </c>
      <c r="F73" s="13" t="inlineStr">
        <is>
          <t>Mean Rp 25 M × 3,2 = Rp 80 M.</t>
        </is>
      </c>
    </row>
    <row r="74">
      <c r="B74" s="11" t="n">
        <v>12</v>
      </c>
      <c r="C74" s="6" t="inlineStr">
        <is>
          <t>ΔOp-risk</t>
        </is>
      </c>
      <c r="D74" s="17">
        <f>D73-25</f>
        <v/>
      </c>
      <c r="E74" s="13" t="inlineStr">
        <is>
          <t xml:space="preserve"> =D73-25</t>
        </is>
      </c>
      <c r="F74" s="13" t="inlineStr">
        <is>
          <t>+55 (deck).</t>
        </is>
      </c>
    </row>
    <row r="75">
      <c r="B75" s="11" t="n">
        <v>13</v>
      </c>
      <c r="C75" s="6" t="inlineStr">
        <is>
          <t>Tambahan loss total (Rp miliar)</t>
        </is>
      </c>
      <c r="D75" s="17">
        <f>D68+D72+D74</f>
        <v/>
      </c>
      <c r="E75" s="13" t="inlineStr">
        <is>
          <t xml:space="preserve"> =D68+D72+D74</t>
        </is>
      </c>
      <c r="F75" s="13" t="inlineStr">
        <is>
          <t>≈ +467 (deck +428).</t>
        </is>
      </c>
    </row>
    <row r="77" ht="22" customHeight="1">
      <c r="B77" s="4" t="inlineStr">
        <is>
          <t>OUTPUT — CAR PASCA-STRESS &amp; REVERSE BREAK-EVEN</t>
        </is>
      </c>
    </row>
    <row r="78">
      <c r="B78" s="11" t="n">
        <v>14</v>
      </c>
      <c r="C78" s="15" t="inlineStr">
        <is>
          <t>CAR pasca stress</t>
        </is>
      </c>
      <c r="D78" s="19">
        <f>(D7-D75)/D9</f>
        <v/>
      </c>
      <c r="E78" s="13" t="inlineStr">
        <is>
          <t xml:space="preserve"> =(D7-D75)/D9</t>
        </is>
      </c>
      <c r="F78" s="13" t="inlineStr">
        <is>
          <t>(2.000−467)/11.111 ≈ 13,8% (deck ~13,5%).</t>
        </is>
      </c>
    </row>
    <row r="79">
      <c r="B79" s="11" t="n">
        <v>15</v>
      </c>
      <c r="C79" s="15" t="inlineStr">
        <is>
          <t>Status vs minimum 8% + CCB 2,5%</t>
        </is>
      </c>
      <c r="D79" s="24">
        <f>IF(D78&gt;=0.105,"BERTAHAN — di atas 10,5%","TEKANAN — di bawah 10,5%")</f>
        <v/>
      </c>
      <c r="E79" s="13" t="inlineStr">
        <is>
          <t xml:space="preserve"> =IF(D78&gt;=0,105;...)</t>
        </is>
      </c>
      <c r="F79" s="13" t="inlineStr">
        <is>
          <t>Bank lolos severely adverse; buffer menyempit.</t>
        </is>
      </c>
    </row>
    <row r="80">
      <c r="B80" s="11" t="n">
        <v>16</v>
      </c>
      <c r="C80" s="15" t="inlineStr">
        <is>
          <t>Reverse: tambahan loss break-even CAR 8%</t>
        </is>
      </c>
      <c r="D80" s="16">
        <f>D7-0.08*D9</f>
        <v/>
      </c>
      <c r="E80" s="13" t="inlineStr">
        <is>
          <t xml:space="preserve"> =D7-0,08*D9</t>
        </is>
      </c>
      <c r="F80" s="13" t="inlineStr">
        <is>
          <t>≈ Rp 1.111 M — sebelum CAR 8% tersentuh.</t>
        </is>
      </c>
    </row>
    <row r="81">
      <c r="B81" s="11" t="n">
        <v>17</v>
      </c>
      <c r="C81" s="15" t="inlineStr">
        <is>
          <t>Kelipatan vs severely adverse</t>
        </is>
      </c>
      <c r="D81" s="18">
        <f>D80/D75</f>
        <v/>
      </c>
      <c r="E81" s="13" t="inlineStr">
        <is>
          <t xml:space="preserve"> =D80/D75</t>
        </is>
      </c>
      <c r="F81" s="13" t="inlineStr">
        <is>
          <t>≈ 2,4× (deck ~2×) — buffer moderat.</t>
        </is>
      </c>
    </row>
  </sheetData>
  <mergeCells count="11">
    <mergeCell ref="B56:F56"/>
    <mergeCell ref="B77:F77"/>
    <mergeCell ref="B38:F38"/>
    <mergeCell ref="B2:F2"/>
    <mergeCell ref="B11:F11"/>
    <mergeCell ref="B42:F42"/>
    <mergeCell ref="B3:F3"/>
    <mergeCell ref="B5:F5"/>
    <mergeCell ref="B23:F23"/>
    <mergeCell ref="B61:F61"/>
    <mergeCell ref="B27:F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